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lja\Downloads\"/>
    </mc:Choice>
  </mc:AlternateContent>
  <xr:revisionPtr revIDLastSave="0" documentId="13_ncr:1_{FB47A619-F606-4A0E-A455-843039CDDF48}" xr6:coauthVersionLast="47" xr6:coauthVersionMax="47" xr10:uidLastSave="{00000000-0000-0000-0000-000000000000}"/>
  <bookViews>
    <workbookView xWindow="-110" yWindow="-110" windowWidth="25820" windowHeight="15500" activeTab="1" xr2:uid="{00000000-000D-0000-FFFF-FFFF00000000}"/>
  </bookViews>
  <sheets>
    <sheet name="INFO" sheetId="6" r:id="rId1"/>
    <sheet name="Tijdsberekening" sheetId="1" r:id="rId2"/>
  </sheets>
  <definedNames>
    <definedName name="_xlnm.Print_Area" localSheetId="1">Tijdsberekening!$A$1:$O$55</definedName>
  </definedNames>
  <calcPr calcId="191029"/>
  <customWorkbookViews>
    <customWorkbookView name="test" guid="{B851174C-CA43-445D-A57E-885C86E73092}" maximized="1" xWindow="1" yWindow="1" windowWidth="2560" windowHeight="860" activeSheetId="1"/>
  </customWorkbookViews>
</workbook>
</file>

<file path=xl/calcChain.xml><?xml version="1.0" encoding="utf-8"?>
<calcChain xmlns="http://schemas.openxmlformats.org/spreadsheetml/2006/main">
  <c r="J58" i="1" l="1"/>
  <c r="M32" i="1"/>
  <c r="J11" i="1"/>
  <c r="M33" i="1"/>
  <c r="M34" i="1"/>
  <c r="M35" i="1"/>
  <c r="M36" i="1"/>
  <c r="M37" i="1"/>
  <c r="M38" i="1"/>
  <c r="M39" i="1"/>
  <c r="M40" i="1"/>
  <c r="M41" i="1"/>
  <c r="M42" i="1"/>
  <c r="M31" i="1"/>
  <c r="J53" i="1"/>
  <c r="J54" i="1"/>
  <c r="J55" i="1"/>
  <c r="J57" i="1"/>
  <c r="J52" i="1"/>
  <c r="E60" i="1"/>
  <c r="E58" i="1" s="1"/>
  <c r="G50" i="1"/>
  <c r="G49" i="1"/>
  <c r="E3" i="1"/>
  <c r="J49" i="1"/>
  <c r="J50" i="1"/>
  <c r="J47" i="1"/>
  <c r="G47" i="1"/>
  <c r="E28" i="1"/>
  <c r="E27" i="1"/>
  <c r="E26" i="1"/>
  <c r="E25" i="1"/>
  <c r="J10" i="1"/>
  <c r="E46" i="1"/>
  <c r="E45" i="1"/>
  <c r="E44" i="1"/>
  <c r="E43" i="1"/>
  <c r="J60" i="1" l="1"/>
  <c r="G48" i="1"/>
  <c r="E18" i="1" s="1"/>
  <c r="J48" i="1"/>
  <c r="E6" i="1"/>
  <c r="E5" i="1"/>
  <c r="E4" i="1"/>
  <c r="J8" i="1"/>
  <c r="E11" i="1"/>
  <c r="E16" i="1" s="1"/>
  <c r="H16" i="1" s="1"/>
  <c r="J16" i="1" l="1"/>
  <c r="M16" i="1" s="1"/>
  <c r="J14" i="1"/>
  <c r="J20" i="1" s="1"/>
  <c r="J59" i="1"/>
  <c r="J15" i="1" s="1"/>
  <c r="L49" i="1"/>
  <c r="L50" i="1"/>
  <c r="E13" i="1"/>
  <c r="L48" i="1"/>
  <c r="L47" i="1"/>
  <c r="J27" i="1"/>
  <c r="J28" i="1"/>
  <c r="J43" i="1"/>
  <c r="J45" i="1"/>
  <c r="J46" i="1"/>
  <c r="J26" i="1"/>
  <c r="J25" i="1"/>
  <c r="J44" i="1"/>
  <c r="E14" i="1"/>
  <c r="E20" i="1" s="1"/>
  <c r="E59" i="1"/>
  <c r="E15" i="1" s="1"/>
  <c r="J19" i="1" l="1"/>
  <c r="J21" i="1"/>
  <c r="J18" i="1"/>
  <c r="J13" i="1"/>
  <c r="E17" i="1"/>
  <c r="E19" i="1"/>
  <c r="E22" i="1" s="1"/>
  <c r="J17" i="1" l="1"/>
  <c r="M17" i="1" s="1"/>
  <c r="J12" i="1" s="1"/>
  <c r="J22" i="1"/>
  <c r="J23" i="1" s="1"/>
  <c r="J24" i="1" s="1"/>
  <c r="E21" i="1"/>
  <c r="E23" i="1" s="1"/>
  <c r="H17" i="1"/>
  <c r="J5" i="1" l="1"/>
  <c r="M5" i="1" s="1"/>
  <c r="E12" i="1"/>
  <c r="E24" i="1"/>
  <c r="J3" i="1"/>
  <c r="J4" i="1" l="1"/>
  <c r="J6" i="1" l="1"/>
</calcChain>
</file>

<file path=xl/sharedStrings.xml><?xml version="1.0" encoding="utf-8"?>
<sst xmlns="http://schemas.openxmlformats.org/spreadsheetml/2006/main" count="167" uniqueCount="76">
  <si>
    <t>Machine tarief per uur:</t>
  </si>
  <si>
    <t>Aantal producten per uur:</t>
  </si>
  <si>
    <t>Cyclustijd per product:</t>
  </si>
  <si>
    <t>sec.</t>
  </si>
  <si>
    <t>Gereedschapskosten | Totaal:</t>
  </si>
  <si>
    <t>Lengte stafmateriaal:</t>
  </si>
  <si>
    <t>Lengte afvalstuk:</t>
  </si>
  <si>
    <t>Product lengte:</t>
  </si>
  <si>
    <t>Opmaat + afsteekbreedte:</t>
  </si>
  <si>
    <t>mm.</t>
  </si>
  <si>
    <t>min.</t>
  </si>
  <si>
    <t>Kosten per product:</t>
  </si>
  <si>
    <t>Totale kosten:</t>
  </si>
  <si>
    <t>Machine tarief | Totaal:</t>
  </si>
  <si>
    <t>Snijplaten gem. | Totaal:</t>
  </si>
  <si>
    <t>Frezen gem. | Totaal:</t>
  </si>
  <si>
    <t>Boren gem. | Totaal:</t>
  </si>
  <si>
    <t>Overig gem. | Totaal:</t>
  </si>
  <si>
    <t>Wisseltijd per Snijplaat:</t>
  </si>
  <si>
    <t>Wisseltijd per Frees:</t>
  </si>
  <si>
    <t>Wisseltijd per Boor:</t>
  </si>
  <si>
    <t>Totaal;</t>
  </si>
  <si>
    <t>Gereedschaps(on)kosten | Totaal:</t>
  </si>
  <si>
    <t>Aantal lengtes | Totaal:</t>
  </si>
  <si>
    <t>Aantal producten per lengte:</t>
  </si>
  <si>
    <t>Aantal Producten:</t>
  </si>
  <si>
    <t>Wisseltijd | gereedschappen:</t>
  </si>
  <si>
    <t>Parameters</t>
  </si>
  <si>
    <t>Besparing</t>
  </si>
  <si>
    <t>uur</t>
  </si>
  <si>
    <t>|</t>
  </si>
  <si>
    <t>Totale tijdswinst:</t>
  </si>
  <si>
    <t>Aantal producten per uur incl. wisseltijd:</t>
  </si>
  <si>
    <t>Beginwaardes</t>
  </si>
  <si>
    <t>Geoptimaliseerd</t>
  </si>
  <si>
    <t>Aantal dezelfde gereedschappen</t>
  </si>
  <si>
    <t>x</t>
  </si>
  <si>
    <t>Aantal producten per jaar:</t>
  </si>
  <si>
    <t>Huidig producttijd in sec.:</t>
  </si>
  <si>
    <t>Geoptimaliseerde producttijd in sec.:</t>
  </si>
  <si>
    <t>Wisseltijd per Overig:</t>
  </si>
  <si>
    <t>Frezen | Totaal:</t>
  </si>
  <si>
    <t>Boren | Totaal:</t>
  </si>
  <si>
    <t>Overig | Totaal</t>
  </si>
  <si>
    <t>Totaal aantal gereedschap-pen nodig</t>
  </si>
  <si>
    <t>Besparing per product:</t>
  </si>
  <si>
    <t>Totale winst per jaar:</t>
  </si>
  <si>
    <t>Wisseltijd stafmateriaal:</t>
  </si>
  <si>
    <t>Wisseltijd magazijn:</t>
  </si>
  <si>
    <t>Kosten wisseltijd | gereedschappen:</t>
  </si>
  <si>
    <t>Kosten wisseltijd | magazijn:</t>
  </si>
  <si>
    <t>Kosten herladen | magazijn:</t>
  </si>
  <si>
    <t>Producten per Frees 1:</t>
  </si>
  <si>
    <t>Producten per Frees 2:</t>
  </si>
  <si>
    <t>Producten per Frees 3:</t>
  </si>
  <si>
    <t>Producten per Boor 1:</t>
  </si>
  <si>
    <t>Producten per Boor 2:</t>
  </si>
  <si>
    <t>Producten per Boor 3:</t>
  </si>
  <si>
    <t>Producten per overig 1:</t>
  </si>
  <si>
    <t>Producten per overig 3:</t>
  </si>
  <si>
    <t>Producten per overig 2:</t>
  </si>
  <si>
    <t>Bemand herladen | magazijn:</t>
  </si>
  <si>
    <t>Aantal uur tot hervullen:</t>
  </si>
  <si>
    <t>Gem. tijd magazijn hervullen:</t>
  </si>
  <si>
    <t>Standtijden | Aantal gereedschappen | Prijs per gereedschap</t>
  </si>
  <si>
    <t>Aantal lengtes | Magazijn:</t>
  </si>
  <si>
    <t>Totale machine tijd incl.:</t>
  </si>
  <si>
    <t>Totale machine tijd excl.:</t>
  </si>
  <si>
    <t>Voorbeeld :</t>
  </si>
  <si>
    <r>
      <t xml:space="preserve">Met </t>
    </r>
    <r>
      <rPr>
        <b/>
        <sz val="14"/>
        <color theme="1"/>
        <rFont val="Malgun Gothic Semilight"/>
        <family val="2"/>
      </rPr>
      <t>1</t>
    </r>
    <r>
      <rPr>
        <sz val="14"/>
        <color theme="1"/>
        <rFont val="Malgun Gothic Semilight"/>
        <family val="2"/>
      </rPr>
      <t xml:space="preserve"> snijkant kunnen er </t>
    </r>
    <r>
      <rPr>
        <b/>
        <sz val="14"/>
        <rFont val="Malgun Gothic Semilight"/>
        <family val="2"/>
      </rPr>
      <t>500</t>
    </r>
    <r>
      <rPr>
        <sz val="14"/>
        <color theme="1"/>
        <rFont val="Malgun Gothic Semilight"/>
        <family val="2"/>
      </rPr>
      <t xml:space="preserve"> producten gemaakt worden. De snijplaat op het voorbeeld heeft </t>
    </r>
    <r>
      <rPr>
        <b/>
        <sz val="14"/>
        <color theme="1"/>
        <rFont val="Malgun Gothic Semilight"/>
        <family val="2"/>
      </rPr>
      <t>2</t>
    </r>
    <r>
      <rPr>
        <sz val="14"/>
        <color theme="1"/>
        <rFont val="Malgun Gothic Semilight"/>
        <family val="2"/>
      </rPr>
      <t xml:space="preserve"> snijkanten, hierdoor kunnen er </t>
    </r>
    <r>
      <rPr>
        <b/>
        <sz val="14"/>
        <color theme="1"/>
        <rFont val="Malgun Gothic Semilight"/>
        <family val="2"/>
      </rPr>
      <t>1000</t>
    </r>
    <r>
      <rPr>
        <sz val="14"/>
        <color theme="1"/>
        <rFont val="Malgun Gothic Semilight"/>
        <family val="2"/>
      </rPr>
      <t xml:space="preserve"> producten gemaakt worden met </t>
    </r>
    <r>
      <rPr>
        <b/>
        <sz val="14"/>
        <color theme="1"/>
        <rFont val="Malgun Gothic Semilight"/>
        <family val="2"/>
      </rPr>
      <t>1</t>
    </r>
    <r>
      <rPr>
        <sz val="14"/>
        <color theme="1"/>
        <rFont val="Malgun Gothic Semilight"/>
        <family val="2"/>
      </rPr>
      <t xml:space="preserve"> snijplaat.</t>
    </r>
  </si>
  <si>
    <t>Producten per Snijkant 1:</t>
  </si>
  <si>
    <t>Producten per Snijkant 2:</t>
  </si>
  <si>
    <t>Producten per Snijkant 3:</t>
  </si>
  <si>
    <t>Producten per Snijkantt 3:</t>
  </si>
  <si>
    <r>
      <t xml:space="preserve">In bovenstaand voorbeeld kun je zien dat de </t>
    </r>
    <r>
      <rPr>
        <b/>
        <sz val="14"/>
        <color theme="1"/>
        <rFont val="Malgun Gothic Semilight"/>
        <family val="2"/>
      </rPr>
      <t>500</t>
    </r>
    <r>
      <rPr>
        <sz val="14"/>
        <color theme="1"/>
        <rFont val="Malgun Gothic Semilight"/>
        <family val="2"/>
      </rPr>
      <t xml:space="preserve"> is overgenomen in de excel berekening. De prijs is dan ook t.o.v. de snijkant. Dit wil zegen dat </t>
    </r>
    <r>
      <rPr>
        <b/>
        <sz val="14"/>
        <color theme="1"/>
        <rFont val="Malgun Gothic Semilight"/>
        <family val="2"/>
      </rPr>
      <t xml:space="preserve">1 </t>
    </r>
    <r>
      <rPr>
        <sz val="14"/>
        <color theme="1"/>
        <rFont val="Malgun Gothic Semilight"/>
        <family val="2"/>
      </rPr>
      <t xml:space="preserve">snijplaat in dit geval €10,- zou kosten. </t>
    </r>
  </si>
  <si>
    <t>Snijkanten | Totaal: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</si>
</sst>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€&quot;\ #,##0.00;[Red]&quot;€&quot;\ \-#,##0.00"/>
    <numFmt numFmtId="164" formatCode="0.0"/>
    <numFmt numFmtId="165" formatCode="&quot;€&quot;\ #,##0.00"/>
    <numFmt numFmtId="166" formatCode="&quot;€&quot;\ #,##0"/>
    <numFmt numFmtId="167" formatCode="&quot;€&quot;\ #,##0.0"/>
    <numFmt numFmtId="168" formatCode="#,##0.0;[Red]\-#,##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theme="3" tint="0.3999755851924192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48"/>
      <color theme="1"/>
      <name val="High Tower Text"/>
      <family val="1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Malgun Gothic Semilight"/>
      <family val="2"/>
    </font>
    <font>
      <b/>
      <sz val="16"/>
      <color theme="1"/>
      <name val="Malgun Gothic Semilight"/>
      <family val="2"/>
    </font>
    <font>
      <b/>
      <sz val="14"/>
      <color theme="1"/>
      <name val="Malgun Gothic Semilight"/>
      <family val="2"/>
    </font>
    <font>
      <b/>
      <sz val="14"/>
      <name val="Malgun Gothic Semilight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59999389629810485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</cellStyleXfs>
  <cellXfs count="2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/>
    <xf numFmtId="0" fontId="1" fillId="2" borderId="8" xfId="1" applyBorder="1" applyProtection="1"/>
    <xf numFmtId="0" fontId="1" fillId="2" borderId="0" xfId="1" applyProtection="1"/>
    <xf numFmtId="0" fontId="1" fillId="2" borderId="3" xfId="1" applyBorder="1" applyProtection="1"/>
    <xf numFmtId="0" fontId="1" fillId="2" borderId="10" xfId="1" applyBorder="1" applyProtection="1"/>
    <xf numFmtId="1" fontId="1" fillId="2" borderId="10" xfId="1" applyNumberFormat="1" applyBorder="1" applyAlignment="1" applyProtection="1">
      <alignment horizontal="center"/>
    </xf>
    <xf numFmtId="0" fontId="1" fillId="2" borderId="0" xfId="1" applyBorder="1" applyAlignment="1" applyProtection="1">
      <alignment horizontal="center"/>
    </xf>
    <xf numFmtId="0" fontId="1" fillId="2" borderId="0" xfId="1" applyBorder="1" applyProtection="1"/>
    <xf numFmtId="0" fontId="1" fillId="2" borderId="7" xfId="1" applyBorder="1" applyProtection="1"/>
    <xf numFmtId="0" fontId="1" fillId="4" borderId="8" xfId="3" applyBorder="1" applyProtection="1"/>
    <xf numFmtId="0" fontId="1" fillId="4" borderId="0" xfId="3" applyNumberFormat="1" applyBorder="1" applyAlignment="1" applyProtection="1">
      <alignment horizontal="center"/>
    </xf>
    <xf numFmtId="0" fontId="1" fillId="4" borderId="0" xfId="3" applyBorder="1" applyProtection="1"/>
    <xf numFmtId="0" fontId="1" fillId="4" borderId="8" xfId="3" applyBorder="1" applyAlignment="1" applyProtection="1">
      <alignment horizontal="right"/>
    </xf>
    <xf numFmtId="0" fontId="1" fillId="4" borderId="0" xfId="3" applyProtection="1"/>
    <xf numFmtId="0" fontId="1" fillId="4" borderId="7" xfId="3" applyBorder="1" applyProtection="1"/>
    <xf numFmtId="2" fontId="1" fillId="2" borderId="0" xfId="1" applyNumberFormat="1" applyBorder="1" applyAlignment="1" applyProtection="1">
      <alignment horizontal="right"/>
    </xf>
    <xf numFmtId="0" fontId="1" fillId="2" borderId="0" xfId="1" applyNumberFormat="1" applyBorder="1" applyAlignment="1" applyProtection="1">
      <alignment horizontal="center"/>
    </xf>
    <xf numFmtId="0" fontId="1" fillId="2" borderId="0" xfId="1" applyAlignment="1" applyProtection="1">
      <alignment horizontal="center"/>
    </xf>
    <xf numFmtId="0" fontId="1" fillId="2" borderId="8" xfId="1" applyBorder="1" applyAlignment="1" applyProtection="1">
      <alignment horizontal="right"/>
    </xf>
    <xf numFmtId="2" fontId="1" fillId="4" borderId="0" xfId="3" applyNumberFormat="1" applyBorder="1" applyAlignment="1" applyProtection="1">
      <alignment horizontal="right"/>
    </xf>
    <xf numFmtId="0" fontId="1" fillId="4" borderId="0" xfId="3" applyNumberFormat="1" applyAlignment="1" applyProtection="1">
      <alignment horizontal="center"/>
    </xf>
    <xf numFmtId="0" fontId="1" fillId="4" borderId="0" xfId="3" applyAlignment="1" applyProtection="1">
      <alignment horizontal="center"/>
    </xf>
    <xf numFmtId="0" fontId="1" fillId="4" borderId="8" xfId="3" applyBorder="1" applyAlignment="1" applyProtection="1">
      <alignment horizontal="left"/>
    </xf>
    <xf numFmtId="0" fontId="1" fillId="4" borderId="0" xfId="3" applyBorder="1" applyAlignment="1" applyProtection="1">
      <alignment horizontal="center"/>
    </xf>
    <xf numFmtId="1" fontId="1" fillId="2" borderId="0" xfId="1" applyNumberFormat="1" applyBorder="1" applyAlignment="1" applyProtection="1">
      <alignment horizontal="right"/>
    </xf>
    <xf numFmtId="0" fontId="1" fillId="2" borderId="8" xfId="1" applyBorder="1" applyAlignment="1" applyProtection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1" fontId="1" fillId="4" borderId="0" xfId="3" applyNumberFormat="1" applyBorder="1" applyAlignment="1" applyProtection="1">
      <alignment horizontal="right"/>
    </xf>
    <xf numFmtId="165" fontId="1" fillId="4" borderId="0" xfId="3" applyNumberFormat="1" applyBorder="1" applyAlignment="1" applyProtection="1">
      <alignment horizontal="right"/>
    </xf>
    <xf numFmtId="165" fontId="1" fillId="2" borderId="0" xfId="1" applyNumberFormat="1" applyBorder="1" applyAlignment="1" applyProtection="1">
      <alignment horizontal="right"/>
    </xf>
    <xf numFmtId="0" fontId="1" fillId="5" borderId="8" xfId="4" applyBorder="1" applyProtection="1"/>
    <xf numFmtId="0" fontId="1" fillId="5" borderId="0" xfId="4" applyBorder="1" applyAlignment="1" applyProtection="1">
      <alignment horizontal="right"/>
    </xf>
    <xf numFmtId="0" fontId="1" fillId="5" borderId="0" xfId="4" applyNumberFormat="1" applyBorder="1" applyAlignment="1" applyProtection="1">
      <alignment horizontal="center"/>
    </xf>
    <xf numFmtId="0" fontId="1" fillId="5" borderId="0" xfId="4" applyBorder="1" applyAlignment="1" applyProtection="1">
      <alignment horizontal="center"/>
    </xf>
    <xf numFmtId="0" fontId="1" fillId="5" borderId="8" xfId="4" applyBorder="1" applyAlignment="1" applyProtection="1">
      <alignment horizontal="right"/>
    </xf>
    <xf numFmtId="0" fontId="1" fillId="5" borderId="0" xfId="4" applyBorder="1" applyProtection="1"/>
    <xf numFmtId="0" fontId="1" fillId="5" borderId="7" xfId="4" applyBorder="1" applyProtection="1"/>
    <xf numFmtId="0" fontId="1" fillId="3" borderId="8" xfId="2" applyBorder="1" applyProtection="1"/>
    <xf numFmtId="0" fontId="1" fillId="3" borderId="0" xfId="2" applyBorder="1" applyAlignment="1" applyProtection="1">
      <alignment horizontal="right"/>
    </xf>
    <xf numFmtId="0" fontId="1" fillId="3" borderId="0" xfId="2" applyNumberFormat="1" applyBorder="1" applyAlignment="1" applyProtection="1">
      <alignment horizontal="center"/>
    </xf>
    <xf numFmtId="0" fontId="1" fillId="3" borderId="0" xfId="2" applyBorder="1" applyAlignment="1" applyProtection="1">
      <alignment horizontal="center"/>
    </xf>
    <xf numFmtId="0" fontId="1" fillId="3" borderId="0" xfId="2" applyBorder="1" applyProtection="1"/>
    <xf numFmtId="0" fontId="1" fillId="3" borderId="7" xfId="2" applyBorder="1" applyProtection="1"/>
    <xf numFmtId="0" fontId="1" fillId="3" borderId="11" xfId="2" applyBorder="1" applyAlignment="1" applyProtection="1">
      <alignment horizontal="right"/>
    </xf>
    <xf numFmtId="0" fontId="1" fillId="3" borderId="11" xfId="2" applyNumberFormat="1" applyBorder="1" applyAlignment="1" applyProtection="1">
      <alignment horizontal="center"/>
    </xf>
    <xf numFmtId="0" fontId="1" fillId="3" borderId="11" xfId="2" applyBorder="1" applyAlignment="1" applyProtection="1">
      <alignment horizontal="center"/>
    </xf>
    <xf numFmtId="0" fontId="1" fillId="3" borderId="11" xfId="2" applyBorder="1" applyProtection="1"/>
    <xf numFmtId="0" fontId="1" fillId="3" borderId="6" xfId="2" applyBorder="1" applyProtection="1"/>
    <xf numFmtId="0" fontId="0" fillId="0" borderId="12" xfId="0" applyBorder="1"/>
    <xf numFmtId="0" fontId="0" fillId="0" borderId="13" xfId="0" applyBorder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textRotation="255"/>
    </xf>
    <xf numFmtId="165" fontId="1" fillId="3" borderId="0" xfId="2" applyNumberFormat="1" applyBorder="1" applyAlignment="1" applyProtection="1">
      <alignment horizontal="right"/>
    </xf>
    <xf numFmtId="165" fontId="1" fillId="5" borderId="0" xfId="4" applyNumberFormat="1" applyBorder="1" applyAlignment="1" applyProtection="1">
      <alignment horizontal="right"/>
    </xf>
    <xf numFmtId="1" fontId="1" fillId="5" borderId="0" xfId="4" applyNumberFormat="1" applyBorder="1" applyAlignment="1" applyProtection="1">
      <alignment horizontal="right"/>
    </xf>
    <xf numFmtId="1" fontId="1" fillId="3" borderId="0" xfId="2" applyNumberFormat="1" applyBorder="1" applyAlignment="1" applyProtection="1">
      <alignment horizontal="right"/>
    </xf>
    <xf numFmtId="0" fontId="1" fillId="5" borderId="0" xfId="4" applyNumberFormat="1" applyBorder="1" applyAlignment="1" applyProtection="1">
      <alignment horizontal="right"/>
    </xf>
    <xf numFmtId="0" fontId="1" fillId="3" borderId="0" xfId="2" applyNumberFormat="1" applyBorder="1" applyAlignment="1" applyProtection="1">
      <alignment horizontal="right"/>
    </xf>
    <xf numFmtId="0" fontId="1" fillId="5" borderId="5" xfId="4" applyBorder="1" applyAlignment="1" applyProtection="1">
      <alignment horizontal="left"/>
    </xf>
    <xf numFmtId="0" fontId="1" fillId="5" borderId="11" xfId="4" applyNumberFormat="1" applyBorder="1" applyAlignment="1" applyProtection="1">
      <alignment horizontal="center"/>
    </xf>
    <xf numFmtId="0" fontId="1" fillId="5" borderId="11" xfId="4" applyBorder="1" applyAlignment="1" applyProtection="1">
      <alignment horizontal="center"/>
    </xf>
    <xf numFmtId="0" fontId="1" fillId="5" borderId="11" xfId="4" applyBorder="1" applyProtection="1"/>
    <xf numFmtId="0" fontId="1" fillId="5" borderId="6" xfId="4" applyBorder="1" applyProtection="1"/>
    <xf numFmtId="0" fontId="0" fillId="0" borderId="0" xfId="0" applyAlignment="1">
      <alignment horizontal="left"/>
    </xf>
    <xf numFmtId="1" fontId="1" fillId="7" borderId="0" xfId="6" applyNumberFormat="1" applyAlignment="1" applyProtection="1">
      <alignment horizontal="right"/>
    </xf>
    <xf numFmtId="0" fontId="1" fillId="7" borderId="0" xfId="6" applyNumberFormat="1" applyAlignment="1" applyProtection="1">
      <alignment horizontal="left"/>
    </xf>
    <xf numFmtId="0" fontId="1" fillId="7" borderId="5" xfId="6" applyBorder="1" applyAlignment="1" applyProtection="1">
      <alignment horizontal="center"/>
    </xf>
    <xf numFmtId="0" fontId="1" fillId="7" borderId="11" xfId="6" applyBorder="1" applyProtection="1"/>
    <xf numFmtId="0" fontId="1" fillId="7" borderId="6" xfId="6" applyBorder="1" applyAlignment="1" applyProtection="1">
      <alignment horizontal="right"/>
    </xf>
    <xf numFmtId="0" fontId="1" fillId="7" borderId="0" xfId="6" applyNumberFormat="1" applyAlignment="1" applyProtection="1">
      <alignment horizontal="right"/>
    </xf>
    <xf numFmtId="0" fontId="1" fillId="7" borderId="0" xfId="6" applyNumberFormat="1" applyAlignment="1" applyProtection="1">
      <alignment horizontal="center"/>
    </xf>
    <xf numFmtId="0" fontId="1" fillId="7" borderId="1" xfId="6" applyBorder="1" applyAlignment="1" applyProtection="1">
      <alignment horizontal="center"/>
    </xf>
    <xf numFmtId="0" fontId="1" fillId="7" borderId="9" xfId="6" applyBorder="1" applyProtection="1"/>
    <xf numFmtId="0" fontId="1" fillId="7" borderId="2" xfId="6" applyBorder="1" applyAlignment="1" applyProtection="1">
      <alignment horizontal="right"/>
    </xf>
    <xf numFmtId="0" fontId="1" fillId="7" borderId="7" xfId="6" applyNumberFormat="1" applyBorder="1" applyAlignment="1" applyProtection="1">
      <alignment horizontal="center"/>
    </xf>
    <xf numFmtId="0" fontId="1" fillId="7" borderId="0" xfId="6" applyBorder="1" applyAlignment="1" applyProtection="1">
      <alignment horizontal="center"/>
    </xf>
    <xf numFmtId="0" fontId="1" fillId="7" borderId="8" xfId="6" applyBorder="1" applyProtection="1"/>
    <xf numFmtId="0" fontId="1" fillId="7" borderId="0" xfId="6" applyAlignment="1" applyProtection="1">
      <alignment horizontal="right" vertical="top"/>
    </xf>
    <xf numFmtId="166" fontId="1" fillId="7" borderId="0" xfId="6" applyNumberFormat="1" applyAlignment="1" applyProtection="1">
      <alignment horizontal="right" vertical="top"/>
    </xf>
    <xf numFmtId="0" fontId="1" fillId="7" borderId="0" xfId="6" applyProtection="1"/>
    <xf numFmtId="0" fontId="1" fillId="7" borderId="0" xfId="6" applyBorder="1" applyProtection="1"/>
    <xf numFmtId="1" fontId="1" fillId="2" borderId="17" xfId="1" applyNumberFormat="1" applyBorder="1" applyAlignment="1" applyProtection="1">
      <alignment horizontal="right"/>
      <protection locked="0"/>
    </xf>
    <xf numFmtId="0" fontId="1" fillId="4" borderId="16" xfId="3" applyNumberFormat="1" applyBorder="1" applyAlignment="1" applyProtection="1">
      <alignment horizontal="right"/>
      <protection locked="0"/>
    </xf>
    <xf numFmtId="0" fontId="1" fillId="4" borderId="16" xfId="3" applyBorder="1" applyAlignment="1" applyProtection="1">
      <alignment horizontal="center"/>
      <protection locked="0"/>
    </xf>
    <xf numFmtId="166" fontId="1" fillId="2" borderId="16" xfId="1" applyNumberFormat="1" applyBorder="1" applyAlignment="1" applyProtection="1">
      <alignment horizontal="right"/>
      <protection locked="0"/>
    </xf>
    <xf numFmtId="0" fontId="1" fillId="5" borderId="16" xfId="4" applyNumberFormat="1" applyBorder="1" applyAlignment="1" applyProtection="1">
      <alignment horizontal="right"/>
      <protection locked="0"/>
    </xf>
    <xf numFmtId="0" fontId="1" fillId="3" borderId="16" xfId="2" applyNumberFormat="1" applyBorder="1" applyAlignment="1" applyProtection="1">
      <alignment horizontal="right"/>
      <protection locked="0"/>
    </xf>
    <xf numFmtId="1" fontId="1" fillId="3" borderId="16" xfId="2" applyNumberFormat="1" applyBorder="1" applyAlignment="1" applyProtection="1">
      <alignment horizontal="right"/>
      <protection locked="0"/>
    </xf>
    <xf numFmtId="165" fontId="1" fillId="5" borderId="16" xfId="4" applyNumberFormat="1" applyBorder="1" applyAlignment="1" applyProtection="1">
      <alignment horizontal="right"/>
      <protection locked="0"/>
    </xf>
    <xf numFmtId="165" fontId="1" fillId="3" borderId="16" xfId="2" applyNumberFormat="1" applyBorder="1" applyAlignment="1" applyProtection="1">
      <alignment horizontal="right"/>
      <protection locked="0"/>
    </xf>
    <xf numFmtId="0" fontId="1" fillId="3" borderId="16" xfId="2" applyNumberFormat="1" applyBorder="1" applyAlignment="1" applyProtection="1">
      <alignment horizontal="center"/>
      <protection locked="0"/>
    </xf>
    <xf numFmtId="0" fontId="1" fillId="5" borderId="16" xfId="4" applyNumberFormat="1" applyBorder="1" applyAlignment="1" applyProtection="1">
      <alignment horizontal="center"/>
      <protection locked="0"/>
    </xf>
    <xf numFmtId="0" fontId="1" fillId="2" borderId="16" xfId="1" applyNumberFormat="1" applyBorder="1" applyAlignment="1" applyProtection="1">
      <alignment horizontal="right"/>
      <protection locked="0"/>
    </xf>
    <xf numFmtId="0" fontId="0" fillId="7" borderId="11" xfId="6" applyFont="1" applyBorder="1" applyAlignment="1" applyProtection="1">
      <alignment horizontal="right"/>
    </xf>
    <xf numFmtId="0" fontId="1" fillId="2" borderId="0" xfId="1" applyBorder="1" applyAlignment="1" applyProtection="1">
      <alignment horizontal="left" wrapText="1"/>
    </xf>
    <xf numFmtId="0" fontId="1" fillId="4" borderId="0" xfId="3" applyBorder="1" applyAlignment="1" applyProtection="1">
      <alignment horizontal="left" wrapText="1"/>
    </xf>
    <xf numFmtId="0" fontId="0" fillId="4" borderId="0" xfId="3" applyFont="1" applyBorder="1" applyAlignment="1" applyProtection="1">
      <alignment horizontal="left" wrapText="1"/>
    </xf>
    <xf numFmtId="0" fontId="0" fillId="3" borderId="0" xfId="2" applyFont="1" applyBorder="1" applyAlignment="1" applyProtection="1">
      <alignment horizontal="center"/>
    </xf>
    <xf numFmtId="0" fontId="1" fillId="7" borderId="3" xfId="6" applyBorder="1" applyAlignment="1" applyProtection="1">
      <alignment horizontal="right"/>
    </xf>
    <xf numFmtId="0" fontId="1" fillId="7" borderId="8" xfId="6" applyBorder="1" applyAlignment="1" applyProtection="1">
      <alignment horizontal="right"/>
    </xf>
    <xf numFmtId="0" fontId="1" fillId="7" borderId="10" xfId="6" applyBorder="1" applyAlignment="1" applyProtection="1">
      <alignment horizontal="right"/>
    </xf>
    <xf numFmtId="0" fontId="1" fillId="7" borderId="0" xfId="6" applyBorder="1" applyAlignment="1" applyProtection="1">
      <alignment horizontal="right"/>
    </xf>
    <xf numFmtId="165" fontId="1" fillId="3" borderId="11" xfId="2" applyNumberFormat="1" applyBorder="1" applyAlignment="1" applyProtection="1">
      <alignment horizontal="right"/>
    </xf>
    <xf numFmtId="0" fontId="1" fillId="5" borderId="20" xfId="4" applyBorder="1" applyAlignment="1" applyProtection="1">
      <alignment horizontal="center"/>
    </xf>
    <xf numFmtId="0" fontId="0" fillId="3" borderId="8" xfId="2" applyFont="1" applyBorder="1" applyAlignment="1" applyProtection="1">
      <alignment horizontal="right"/>
    </xf>
    <xf numFmtId="0" fontId="1" fillId="7" borderId="16" xfId="6" applyNumberFormat="1" applyBorder="1" applyAlignment="1" applyProtection="1">
      <alignment horizontal="center"/>
      <protection locked="0"/>
    </xf>
    <xf numFmtId="0" fontId="1" fillId="7" borderId="20" xfId="6" applyBorder="1" applyAlignment="1" applyProtection="1">
      <alignment horizontal="center"/>
    </xf>
    <xf numFmtId="0" fontId="1" fillId="7" borderId="16" xfId="6" applyNumberFormat="1" applyBorder="1" applyAlignment="1" applyProtection="1">
      <alignment horizontal="right"/>
      <protection locked="0"/>
    </xf>
    <xf numFmtId="165" fontId="1" fillId="7" borderId="16" xfId="6" applyNumberFormat="1" applyBorder="1" applyAlignment="1" applyProtection="1">
      <alignment horizontal="right"/>
      <protection locked="0"/>
    </xf>
    <xf numFmtId="0" fontId="1" fillId="9" borderId="8" xfId="8" applyBorder="1" applyAlignment="1" applyProtection="1">
      <alignment horizontal="right"/>
    </xf>
    <xf numFmtId="0" fontId="1" fillId="9" borderId="16" xfId="8" applyNumberFormat="1" applyBorder="1" applyAlignment="1" applyProtection="1">
      <alignment horizontal="right"/>
      <protection locked="0"/>
    </xf>
    <xf numFmtId="0" fontId="1" fillId="9" borderId="16" xfId="8" applyNumberFormat="1" applyBorder="1" applyAlignment="1" applyProtection="1">
      <alignment horizontal="center"/>
      <protection locked="0"/>
    </xf>
    <xf numFmtId="1" fontId="1" fillId="9" borderId="16" xfId="8" applyNumberFormat="1" applyBorder="1" applyAlignment="1" applyProtection="1">
      <alignment horizontal="right"/>
      <protection locked="0"/>
    </xf>
    <xf numFmtId="0" fontId="1" fillId="9" borderId="0" xfId="8" applyBorder="1" applyAlignment="1" applyProtection="1">
      <alignment horizontal="right"/>
    </xf>
    <xf numFmtId="165" fontId="1" fillId="9" borderId="16" xfId="8" applyNumberFormat="1" applyBorder="1" applyAlignment="1" applyProtection="1">
      <alignment horizontal="right"/>
      <protection locked="0"/>
    </xf>
    <xf numFmtId="0" fontId="1" fillId="7" borderId="19" xfId="6" applyBorder="1" applyAlignment="1" applyProtection="1">
      <alignment horizontal="center"/>
    </xf>
    <xf numFmtId="0" fontId="0" fillId="3" borderId="20" xfId="2" applyFont="1" applyBorder="1" applyAlignment="1" applyProtection="1">
      <alignment horizontal="center"/>
    </xf>
    <xf numFmtId="0" fontId="0" fillId="9" borderId="20" xfId="8" applyFont="1" applyBorder="1" applyAlignment="1" applyProtection="1">
      <alignment horizontal="center"/>
    </xf>
    <xf numFmtId="0" fontId="1" fillId="9" borderId="18" xfId="8" applyBorder="1" applyAlignment="1" applyProtection="1">
      <alignment horizontal="center"/>
    </xf>
    <xf numFmtId="0" fontId="1" fillId="2" borderId="0" xfId="1" applyBorder="1" applyAlignment="1" applyProtection="1">
      <alignment horizontal="left"/>
    </xf>
    <xf numFmtId="166" fontId="1" fillId="2" borderId="0" xfId="1" applyNumberFormat="1" applyBorder="1" applyAlignment="1" applyProtection="1">
      <alignment horizontal="right"/>
    </xf>
    <xf numFmtId="167" fontId="1" fillId="2" borderId="0" xfId="1" applyNumberFormat="1" applyBorder="1" applyAlignment="1" applyProtection="1">
      <alignment horizontal="right"/>
    </xf>
    <xf numFmtId="0" fontId="1" fillId="4" borderId="5" xfId="3" applyBorder="1" applyProtection="1"/>
    <xf numFmtId="0" fontId="1" fillId="4" borderId="11" xfId="3" applyBorder="1" applyAlignment="1" applyProtection="1">
      <alignment horizontal="left" wrapText="1"/>
    </xf>
    <xf numFmtId="0" fontId="1" fillId="4" borderId="11" xfId="3" applyNumberFormat="1" applyBorder="1" applyAlignment="1" applyProtection="1">
      <alignment horizontal="center"/>
    </xf>
    <xf numFmtId="0" fontId="1" fillId="4" borderId="11" xfId="3" applyBorder="1" applyAlignment="1" applyProtection="1">
      <alignment horizontal="center"/>
    </xf>
    <xf numFmtId="0" fontId="1" fillId="4" borderId="11" xfId="3" applyBorder="1" applyProtection="1"/>
    <xf numFmtId="0" fontId="1" fillId="4" borderId="6" xfId="3" applyBorder="1" applyProtection="1"/>
    <xf numFmtId="0" fontId="1" fillId="4" borderId="15" xfId="3" applyBorder="1" applyAlignment="1" applyProtection="1">
      <alignment horizontal="left" wrapText="1"/>
    </xf>
    <xf numFmtId="167" fontId="1" fillId="4" borderId="15" xfId="3" applyNumberFormat="1" applyBorder="1" applyAlignment="1" applyProtection="1">
      <alignment horizontal="right"/>
    </xf>
    <xf numFmtId="0" fontId="1" fillId="4" borderId="15" xfId="3" applyNumberFormat="1" applyBorder="1" applyAlignment="1" applyProtection="1">
      <alignment horizontal="center"/>
    </xf>
    <xf numFmtId="0" fontId="1" fillId="4" borderId="15" xfId="3" applyBorder="1" applyAlignment="1" applyProtection="1">
      <alignment horizontal="center"/>
    </xf>
    <xf numFmtId="0" fontId="1" fillId="4" borderId="15" xfId="3" applyBorder="1" applyProtection="1"/>
    <xf numFmtId="0" fontId="1" fillId="4" borderId="14" xfId="3" applyBorder="1" applyAlignment="1" applyProtection="1">
      <alignment horizontal="right"/>
    </xf>
    <xf numFmtId="165" fontId="1" fillId="4" borderId="11" xfId="3" applyNumberFormat="1" applyBorder="1" applyAlignment="1" applyProtection="1">
      <alignment horizontal="right"/>
    </xf>
    <xf numFmtId="0" fontId="1" fillId="4" borderId="11" xfId="3" applyBorder="1" applyAlignment="1" applyProtection="1">
      <alignment horizontal="right"/>
    </xf>
    <xf numFmtId="0" fontId="9" fillId="0" borderId="8" xfId="0" applyFont="1" applyBorder="1" applyAlignment="1">
      <alignment textRotation="90" wrapText="1"/>
    </xf>
    <xf numFmtId="0" fontId="1" fillId="2" borderId="0" xfId="1" applyBorder="1" applyAlignment="1" applyProtection="1">
      <alignment horizontal="right"/>
    </xf>
    <xf numFmtId="0" fontId="1" fillId="8" borderId="0" xfId="7" applyBorder="1" applyAlignment="1" applyProtection="1">
      <alignment horizontal="right"/>
    </xf>
    <xf numFmtId="0" fontId="1" fillId="8" borderId="16" xfId="7" applyNumberFormat="1" applyBorder="1" applyAlignment="1" applyProtection="1">
      <alignment horizontal="right"/>
      <protection locked="0"/>
    </xf>
    <xf numFmtId="0" fontId="1" fillId="8" borderId="0" xfId="7" applyNumberFormat="1" applyBorder="1" applyAlignment="1" applyProtection="1">
      <alignment horizontal="center"/>
    </xf>
    <xf numFmtId="0" fontId="1" fillId="8" borderId="0" xfId="7" applyAlignment="1" applyProtection="1">
      <alignment horizontal="center"/>
    </xf>
    <xf numFmtId="0" fontId="1" fillId="8" borderId="0" xfId="7" applyProtection="1"/>
    <xf numFmtId="0" fontId="1" fillId="8" borderId="8" xfId="7" applyBorder="1" applyAlignment="1" applyProtection="1">
      <alignment horizontal="right"/>
    </xf>
    <xf numFmtId="0" fontId="1" fillId="8" borderId="7" xfId="7" applyBorder="1" applyProtection="1"/>
    <xf numFmtId="0" fontId="1" fillId="2" borderId="0" xfId="1" applyNumberFormat="1" applyAlignment="1" applyProtection="1">
      <alignment horizontal="center"/>
    </xf>
    <xf numFmtId="0" fontId="1" fillId="8" borderId="0" xfId="7" applyNumberFormat="1" applyAlignment="1" applyProtection="1">
      <alignment horizontal="center"/>
    </xf>
    <xf numFmtId="0" fontId="1" fillId="8" borderId="5" xfId="7" applyBorder="1" applyAlignment="1" applyProtection="1">
      <alignment horizontal="right"/>
    </xf>
    <xf numFmtId="0" fontId="1" fillId="8" borderId="11" xfId="7" applyNumberFormat="1" applyBorder="1" applyAlignment="1" applyProtection="1">
      <alignment horizontal="right"/>
    </xf>
    <xf numFmtId="0" fontId="1" fillId="8" borderId="11" xfId="7" applyNumberFormat="1" applyBorder="1" applyAlignment="1" applyProtection="1">
      <alignment horizontal="center"/>
    </xf>
    <xf numFmtId="0" fontId="1" fillId="8" borderId="11" xfId="7" applyBorder="1" applyAlignment="1" applyProtection="1">
      <alignment horizontal="center"/>
    </xf>
    <xf numFmtId="0" fontId="1" fillId="8" borderId="11" xfId="7" applyBorder="1" applyProtection="1"/>
    <xf numFmtId="0" fontId="1" fillId="8" borderId="6" xfId="7" applyBorder="1" applyProtection="1"/>
    <xf numFmtId="0" fontId="1" fillId="2" borderId="0" xfId="1" applyAlignment="1" applyProtection="1">
      <alignment horizontal="right"/>
    </xf>
    <xf numFmtId="0" fontId="1" fillId="2" borderId="0" xfId="1" applyNumberFormat="1" applyAlignment="1" applyProtection="1">
      <alignment horizontal="right"/>
    </xf>
    <xf numFmtId="0" fontId="1" fillId="2" borderId="0" xfId="1" applyAlignment="1" applyProtection="1">
      <alignment horizontal="left"/>
    </xf>
    <xf numFmtId="0" fontId="1" fillId="2" borderId="0" xfId="1" applyNumberFormat="1" applyBorder="1" applyAlignment="1" applyProtection="1">
      <alignment horizontal="right"/>
    </xf>
    <xf numFmtId="164" fontId="1" fillId="8" borderId="0" xfId="7" applyNumberFormat="1" applyBorder="1" applyAlignment="1" applyProtection="1">
      <alignment horizontal="right"/>
    </xf>
    <xf numFmtId="0" fontId="0" fillId="0" borderId="8" xfId="0" applyBorder="1"/>
    <xf numFmtId="0" fontId="0" fillId="0" borderId="5" xfId="0" applyBorder="1"/>
    <xf numFmtId="0" fontId="1" fillId="2" borderId="10" xfId="1" applyNumberFormat="1" applyBorder="1" applyAlignment="1" applyProtection="1">
      <alignment horizontal="right"/>
    </xf>
    <xf numFmtId="0" fontId="1" fillId="8" borderId="0" xfId="7" applyNumberFormat="1" applyBorder="1" applyAlignment="1" applyProtection="1">
      <alignment horizontal="right"/>
    </xf>
    <xf numFmtId="164" fontId="1" fillId="2" borderId="0" xfId="1" applyNumberFormat="1" applyBorder="1" applyAlignment="1" applyProtection="1">
      <alignment horizontal="left"/>
    </xf>
    <xf numFmtId="164" fontId="1" fillId="4" borderId="0" xfId="3" applyNumberFormat="1" applyBorder="1" applyAlignment="1" applyProtection="1">
      <alignment horizontal="left"/>
    </xf>
    <xf numFmtId="1" fontId="1" fillId="4" borderId="0" xfId="3" applyNumberFormat="1" applyAlignment="1" applyProtection="1">
      <alignment horizontal="right"/>
    </xf>
    <xf numFmtId="0" fontId="1" fillId="4" borderId="0" xfId="3" applyBorder="1" applyAlignment="1" applyProtection="1">
      <alignment horizontal="left"/>
    </xf>
    <xf numFmtId="38" fontId="1" fillId="7" borderId="8" xfId="6" applyNumberFormat="1" applyBorder="1" applyAlignment="1" applyProtection="1">
      <alignment horizontal="right"/>
    </xf>
    <xf numFmtId="0" fontId="14" fillId="0" borderId="0" xfId="0" applyFont="1"/>
    <xf numFmtId="0" fontId="13" fillId="0" borderId="0" xfId="0" applyFont="1" applyAlignment="1">
      <alignment vertical="top" wrapText="1"/>
    </xf>
    <xf numFmtId="168" fontId="17" fillId="7" borderId="8" xfId="6" applyNumberFormat="1" applyFont="1" applyBorder="1" applyProtection="1"/>
    <xf numFmtId="0" fontId="17" fillId="7" borderId="7" xfId="6" applyFont="1" applyBorder="1" applyProtection="1"/>
    <xf numFmtId="0" fontId="11" fillId="4" borderId="0" xfId="3" applyFont="1" applyBorder="1" applyAlignment="1" applyProtection="1">
      <alignment horizontal="left"/>
    </xf>
    <xf numFmtId="0" fontId="13" fillId="0" borderId="0" xfId="0" applyFont="1" applyAlignment="1">
      <alignment horizontal="left" vertical="top" wrapText="1"/>
    </xf>
    <xf numFmtId="164" fontId="1" fillId="4" borderId="0" xfId="3" applyNumberFormat="1" applyBorder="1" applyAlignment="1" applyProtection="1">
      <alignment horizontal="center"/>
    </xf>
    <xf numFmtId="164" fontId="1" fillId="4" borderId="7" xfId="3" applyNumberFormat="1" applyBorder="1" applyAlignment="1" applyProtection="1">
      <alignment horizontal="center"/>
    </xf>
    <xf numFmtId="164" fontId="1" fillId="2" borderId="0" xfId="1" applyNumberFormat="1" applyBorder="1" applyAlignment="1" applyProtection="1">
      <alignment horizontal="center"/>
    </xf>
    <xf numFmtId="164" fontId="1" fillId="2" borderId="7" xfId="1" applyNumberFormat="1" applyBorder="1" applyAlignment="1" applyProtection="1">
      <alignment horizontal="center"/>
    </xf>
    <xf numFmtId="0" fontId="9" fillId="0" borderId="13" xfId="0" applyFont="1" applyBorder="1" applyAlignment="1">
      <alignment horizontal="center" vertical="center" textRotation="90" wrapText="1"/>
    </xf>
    <xf numFmtId="0" fontId="1" fillId="3" borderId="0" xfId="2" applyBorder="1" applyAlignment="1" applyProtection="1">
      <alignment horizontal="center"/>
    </xf>
    <xf numFmtId="0" fontId="1" fillId="3" borderId="7" xfId="2" applyBorder="1" applyAlignment="1" applyProtection="1">
      <alignment horizontal="center"/>
    </xf>
    <xf numFmtId="165" fontId="1" fillId="7" borderId="10" xfId="6" applyNumberFormat="1" applyBorder="1" applyAlignment="1" applyProtection="1">
      <alignment horizontal="center"/>
    </xf>
    <xf numFmtId="165" fontId="1" fillId="5" borderId="0" xfId="4" applyNumberFormat="1" applyBorder="1" applyAlignment="1" applyProtection="1">
      <alignment horizontal="center"/>
    </xf>
    <xf numFmtId="165" fontId="1" fillId="7" borderId="0" xfId="6" applyNumberFormat="1" applyBorder="1" applyAlignment="1" applyProtection="1">
      <alignment horizontal="center"/>
    </xf>
    <xf numFmtId="165" fontId="1" fillId="3" borderId="0" xfId="2" applyNumberFormat="1" applyBorder="1" applyAlignment="1" applyProtection="1">
      <alignment horizontal="center"/>
    </xf>
    <xf numFmtId="165" fontId="1" fillId="9" borderId="0" xfId="8" applyNumberFormat="1" applyBorder="1" applyAlignment="1" applyProtection="1">
      <alignment horizontal="center"/>
    </xf>
    <xf numFmtId="0" fontId="7" fillId="6" borderId="3" xfId="5" applyFont="1" applyBorder="1" applyAlignment="1" applyProtection="1">
      <alignment horizontal="center" vertical="center"/>
    </xf>
    <xf numFmtId="0" fontId="7" fillId="6" borderId="10" xfId="5" applyFont="1" applyBorder="1" applyAlignment="1" applyProtection="1">
      <alignment horizontal="center" vertical="center"/>
    </xf>
    <xf numFmtId="0" fontId="7" fillId="6" borderId="4" xfId="5" applyFont="1" applyBorder="1" applyAlignment="1" applyProtection="1">
      <alignment horizontal="center" vertical="center"/>
    </xf>
    <xf numFmtId="0" fontId="7" fillId="6" borderId="5" xfId="5" applyFont="1" applyBorder="1" applyAlignment="1" applyProtection="1">
      <alignment horizontal="center" vertical="center"/>
    </xf>
    <xf numFmtId="0" fontId="7" fillId="6" borderId="11" xfId="5" applyFont="1" applyBorder="1" applyAlignment="1" applyProtection="1">
      <alignment horizontal="center" vertical="center"/>
    </xf>
    <xf numFmtId="0" fontId="7" fillId="6" borderId="6" xfId="5" applyFont="1" applyBorder="1" applyAlignment="1" applyProtection="1">
      <alignment horizontal="center" vertical="center"/>
    </xf>
    <xf numFmtId="0" fontId="0" fillId="0" borderId="8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8" fillId="0" borderId="0" xfId="0" applyFont="1" applyAlignment="1">
      <alignment horizontal="center" vertical="center" textRotation="90" wrapText="1"/>
    </xf>
    <xf numFmtId="0" fontId="8" fillId="0" borderId="7" xfId="0" applyFont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8" fontId="10" fillId="7" borderId="1" xfId="6" applyNumberFormat="1" applyFont="1" applyBorder="1" applyAlignment="1" applyProtection="1">
      <alignment horizontal="left" vertical="center"/>
    </xf>
    <xf numFmtId="0" fontId="10" fillId="7" borderId="9" xfId="6" applyFont="1" applyBorder="1" applyProtection="1"/>
    <xf numFmtId="0" fontId="10" fillId="7" borderId="4" xfId="6" applyFont="1" applyBorder="1" applyProtection="1"/>
    <xf numFmtId="8" fontId="1" fillId="7" borderId="1" xfId="6" applyNumberFormat="1" applyBorder="1" applyAlignment="1" applyProtection="1">
      <alignment horizontal="left"/>
    </xf>
    <xf numFmtId="0" fontId="1" fillId="7" borderId="9" xfId="6" applyBorder="1" applyProtection="1"/>
    <xf numFmtId="0" fontId="1" fillId="7" borderId="2" xfId="6" applyBorder="1" applyProtection="1"/>
    <xf numFmtId="8" fontId="1" fillId="7" borderId="5" xfId="6" applyNumberFormat="1" applyBorder="1" applyAlignment="1" applyProtection="1">
      <alignment horizontal="left"/>
    </xf>
    <xf numFmtId="8" fontId="1" fillId="7" borderId="11" xfId="6" applyNumberFormat="1" applyBorder="1" applyAlignment="1" applyProtection="1">
      <alignment horizontal="left"/>
    </xf>
    <xf numFmtId="8" fontId="1" fillId="7" borderId="6" xfId="6" applyNumberFormat="1" applyBorder="1" applyAlignment="1" applyProtection="1">
      <alignment horizontal="left"/>
    </xf>
    <xf numFmtId="0" fontId="1" fillId="7" borderId="3" xfId="6" applyBorder="1" applyAlignment="1" applyProtection="1">
      <alignment horizontal="right"/>
    </xf>
    <xf numFmtId="0" fontId="1" fillId="7" borderId="10" xfId="6" applyBorder="1" applyAlignment="1" applyProtection="1">
      <alignment horizontal="right"/>
    </xf>
    <xf numFmtId="0" fontId="1" fillId="7" borderId="8" xfId="6" applyBorder="1" applyAlignment="1" applyProtection="1">
      <alignment horizontal="right"/>
    </xf>
    <xf numFmtId="0" fontId="1" fillId="7" borderId="0" xfId="6" applyBorder="1" applyAlignment="1" applyProtection="1">
      <alignment horizontal="right"/>
    </xf>
    <xf numFmtId="0" fontId="0" fillId="7" borderId="8" xfId="6" applyFont="1" applyBorder="1" applyAlignment="1" applyProtection="1">
      <alignment horizontal="right"/>
    </xf>
    <xf numFmtId="0" fontId="6" fillId="0" borderId="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2" fillId="0" borderId="8" xfId="0" applyFont="1" applyBorder="1" applyAlignment="1">
      <alignment horizontal="right" vertical="center" textRotation="90" wrapText="1"/>
    </xf>
  </cellXfs>
  <cellStyles count="9">
    <cellStyle name="20% - Accent2" xfId="3" builtinId="34"/>
    <cellStyle name="20% - Accent3" xfId="4" builtinId="38"/>
    <cellStyle name="20% - Accent5" xfId="1" builtinId="46"/>
    <cellStyle name="20% - Accent6" xfId="2" builtinId="50"/>
    <cellStyle name="40% - Accent1" xfId="7" builtinId="31"/>
    <cellStyle name="40% - Accent3" xfId="6" builtinId="39"/>
    <cellStyle name="40% - Accent6" xfId="8" builtinId="51"/>
    <cellStyle name="Accent3" xfId="5" builtinId="37"/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hyperlink" Target="#Tijdsberekening!A1"/><Relationship Id="rId1" Type="http://schemas.openxmlformats.org/officeDocument/2006/relationships/image" Target="../media/image2.png"/><Relationship Id="rId6" Type="http://schemas.openxmlformats.org/officeDocument/2006/relationships/hyperlink" Target="#Home!A1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</xdr:rowOff>
    </xdr:from>
    <xdr:to>
      <xdr:col>12</xdr:col>
      <xdr:colOff>220129</xdr:colOff>
      <xdr:row>37</xdr:row>
      <xdr:rowOff>16880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D83F69D-26D4-4C36-A3F2-E78AB1F21B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50"/>
          <a:ext cx="7916329" cy="7122530"/>
        </a:xfrm>
        <a:prstGeom prst="rect">
          <a:avLst/>
        </a:prstGeom>
      </xdr:spPr>
    </xdr:pic>
    <xdr:clientData/>
  </xdr:twoCellAnchor>
  <xdr:twoCellAnchor editAs="oneCell">
    <xdr:from>
      <xdr:col>9</xdr:col>
      <xdr:colOff>228599</xdr:colOff>
      <xdr:row>0</xdr:row>
      <xdr:rowOff>142874</xdr:rowOff>
    </xdr:from>
    <xdr:to>
      <xdr:col>11</xdr:col>
      <xdr:colOff>577742</xdr:colOff>
      <xdr:row>8</xdr:row>
      <xdr:rowOff>44342</xdr:rowOff>
    </xdr:to>
    <xdr:pic>
      <xdr:nvPicPr>
        <xdr:cNvPr id="3" name="Afbeelding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F99EF78-7F58-4AA5-914F-D6977F4788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99" y="142874"/>
          <a:ext cx="1568343" cy="1568343"/>
        </a:xfrm>
        <a:prstGeom prst="rect">
          <a:avLst/>
        </a:prstGeom>
      </xdr:spPr>
    </xdr:pic>
    <xdr:clientData/>
  </xdr:twoCellAnchor>
  <xdr:twoCellAnchor editAs="oneCell">
    <xdr:from>
      <xdr:col>11</xdr:col>
      <xdr:colOff>438150</xdr:colOff>
      <xdr:row>7</xdr:row>
      <xdr:rowOff>123825</xdr:rowOff>
    </xdr:from>
    <xdr:to>
      <xdr:col>20</xdr:col>
      <xdr:colOff>238863</xdr:colOff>
      <xdr:row>13</xdr:row>
      <xdr:rowOff>143037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2B95FB05-04BA-4B3B-9058-811A0A32B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0" y="1600200"/>
          <a:ext cx="5287113" cy="116221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114300</xdr:rowOff>
    </xdr:from>
    <xdr:to>
      <xdr:col>2</xdr:col>
      <xdr:colOff>0</xdr:colOff>
      <xdr:row>39</xdr:row>
      <xdr:rowOff>0</xdr:rowOff>
    </xdr:to>
    <xdr:pic>
      <xdr:nvPicPr>
        <xdr:cNvPr id="7" name="Afbeelding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5BDF10F-BB2E-4BF7-9CC5-EC5F41466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53175"/>
          <a:ext cx="1219200" cy="1219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228600</xdr:colOff>
      <xdr:row>3</xdr:row>
      <xdr:rowOff>123825</xdr:rowOff>
    </xdr:to>
    <xdr:pic>
      <xdr:nvPicPr>
        <xdr:cNvPr id="8" name="Afbeelding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EDA5C32-D214-43E4-A7A0-74561D6DE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38200" cy="83820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39F81-3C0B-4A5E-9141-48F004049410}">
  <dimension ref="N1:T39"/>
  <sheetViews>
    <sheetView showGridLines="0" showRowColHeaders="0" zoomScaleNormal="100" workbookViewId="0">
      <selection activeCell="O37" sqref="O37"/>
    </sheetView>
  </sheetViews>
  <sheetFormatPr defaultColWidth="9.1796875" defaultRowHeight="15" customHeight="1" zeroHeight="1" x14ac:dyDescent="0.35"/>
  <cols>
    <col min="1" max="13" width="9.1796875" customWidth="1"/>
  </cols>
  <sheetData>
    <row r="1" spans="14:20" ht="14.5" x14ac:dyDescent="0.35"/>
    <row r="2" spans="14:20" ht="25.5" x14ac:dyDescent="0.7">
      <c r="N2" s="172" t="s">
        <v>68</v>
      </c>
    </row>
    <row r="3" spans="14:20" ht="15" customHeight="1" x14ac:dyDescent="0.35">
      <c r="N3" s="177" t="s">
        <v>69</v>
      </c>
      <c r="O3" s="177"/>
      <c r="P3" s="177"/>
      <c r="Q3" s="177"/>
      <c r="R3" s="177"/>
      <c r="S3" s="177"/>
      <c r="T3" s="177"/>
    </row>
    <row r="4" spans="14:20" ht="15" customHeight="1" x14ac:dyDescent="0.35">
      <c r="N4" s="177"/>
      <c r="O4" s="177"/>
      <c r="P4" s="177"/>
      <c r="Q4" s="177"/>
      <c r="R4" s="177"/>
      <c r="S4" s="177"/>
      <c r="T4" s="177"/>
    </row>
    <row r="5" spans="14:20" ht="15" customHeight="1" x14ac:dyDescent="0.35">
      <c r="N5" s="177"/>
      <c r="O5" s="177"/>
      <c r="P5" s="177"/>
      <c r="Q5" s="177"/>
      <c r="R5" s="177"/>
      <c r="S5" s="177"/>
      <c r="T5" s="177"/>
    </row>
    <row r="6" spans="14:20" ht="15" customHeight="1" x14ac:dyDescent="0.35">
      <c r="N6" s="177"/>
      <c r="O6" s="177"/>
      <c r="P6" s="177"/>
      <c r="Q6" s="177"/>
      <c r="R6" s="177"/>
      <c r="S6" s="177"/>
      <c r="T6" s="177"/>
    </row>
    <row r="7" spans="14:20" ht="15" customHeight="1" x14ac:dyDescent="0.35">
      <c r="N7" s="177"/>
      <c r="O7" s="177"/>
      <c r="P7" s="177"/>
      <c r="Q7" s="177"/>
      <c r="R7" s="177"/>
      <c r="S7" s="177"/>
      <c r="T7" s="177"/>
    </row>
    <row r="8" spans="14:20" ht="15" customHeight="1" x14ac:dyDescent="0.35">
      <c r="N8" s="177"/>
      <c r="O8" s="177"/>
      <c r="P8" s="177"/>
      <c r="Q8" s="177"/>
      <c r="R8" s="177"/>
      <c r="S8" s="177"/>
      <c r="T8" s="177"/>
    </row>
    <row r="9" spans="14:20" ht="15" customHeight="1" x14ac:dyDescent="0.35">
      <c r="N9" s="177"/>
      <c r="O9" s="177"/>
      <c r="P9" s="177"/>
      <c r="Q9" s="177"/>
      <c r="R9" s="177"/>
      <c r="S9" s="177"/>
      <c r="T9" s="177"/>
    </row>
    <row r="10" spans="14:20" ht="15" customHeight="1" x14ac:dyDescent="0.35">
      <c r="N10" s="177"/>
      <c r="O10" s="177"/>
      <c r="P10" s="177"/>
      <c r="Q10" s="177"/>
      <c r="R10" s="177"/>
      <c r="S10" s="177"/>
      <c r="T10" s="177"/>
    </row>
    <row r="11" spans="14:20" ht="15" customHeight="1" x14ac:dyDescent="0.35">
      <c r="N11" s="177"/>
      <c r="O11" s="177"/>
      <c r="P11" s="177"/>
      <c r="Q11" s="177"/>
      <c r="R11" s="177"/>
      <c r="S11" s="177"/>
      <c r="T11" s="177"/>
    </row>
    <row r="12" spans="14:20" ht="15" customHeight="1" x14ac:dyDescent="0.35">
      <c r="N12" s="177"/>
      <c r="O12" s="177"/>
      <c r="P12" s="177"/>
      <c r="Q12" s="177"/>
      <c r="R12" s="177"/>
      <c r="S12" s="177"/>
      <c r="T12" s="177"/>
    </row>
    <row r="13" spans="14:20" ht="15" customHeight="1" x14ac:dyDescent="0.35">
      <c r="N13" s="177"/>
      <c r="O13" s="177"/>
      <c r="P13" s="177"/>
      <c r="Q13" s="177"/>
      <c r="R13" s="177"/>
      <c r="S13" s="177"/>
      <c r="T13" s="177"/>
    </row>
    <row r="14" spans="14:20" ht="15" customHeight="1" x14ac:dyDescent="0.35">
      <c r="N14" s="173"/>
      <c r="O14" s="173"/>
      <c r="P14" s="173"/>
      <c r="Q14" s="173"/>
      <c r="R14" s="173"/>
      <c r="S14" s="173"/>
      <c r="T14" s="173"/>
    </row>
    <row r="15" spans="14:20" ht="15" customHeight="1" x14ac:dyDescent="0.35">
      <c r="N15" s="177" t="s">
        <v>74</v>
      </c>
      <c r="O15" s="177"/>
      <c r="P15" s="177"/>
      <c r="Q15" s="177"/>
      <c r="R15" s="177"/>
      <c r="S15" s="177"/>
      <c r="T15" s="177"/>
    </row>
    <row r="16" spans="14:20" ht="15" customHeight="1" x14ac:dyDescent="0.35">
      <c r="N16" s="177"/>
      <c r="O16" s="177"/>
      <c r="P16" s="177"/>
      <c r="Q16" s="177"/>
      <c r="R16" s="177"/>
      <c r="S16" s="177"/>
      <c r="T16" s="177"/>
    </row>
    <row r="17" spans="14:20" ht="15" customHeight="1" x14ac:dyDescent="0.35">
      <c r="N17" s="177"/>
      <c r="O17" s="177"/>
      <c r="P17" s="177"/>
      <c r="Q17" s="177"/>
      <c r="R17" s="177"/>
      <c r="S17" s="177"/>
      <c r="T17" s="177"/>
    </row>
    <row r="18" spans="14:20" ht="15" customHeight="1" x14ac:dyDescent="0.35">
      <c r="N18" s="177"/>
      <c r="O18" s="177"/>
      <c r="P18" s="177"/>
      <c r="Q18" s="177"/>
      <c r="R18" s="177"/>
      <c r="S18" s="177"/>
      <c r="T18" s="177"/>
    </row>
    <row r="19" spans="14:20" ht="15" customHeight="1" x14ac:dyDescent="0.35">
      <c r="N19" s="177"/>
      <c r="O19" s="177"/>
      <c r="P19" s="177"/>
      <c r="Q19" s="177"/>
      <c r="R19" s="177"/>
      <c r="S19" s="177"/>
      <c r="T19" s="177"/>
    </row>
    <row r="20" spans="14:20" ht="15" customHeight="1" x14ac:dyDescent="0.35">
      <c r="N20" s="177"/>
      <c r="O20" s="177"/>
      <c r="P20" s="177"/>
      <c r="Q20" s="177"/>
      <c r="R20" s="177"/>
      <c r="S20" s="177"/>
      <c r="T20" s="177"/>
    </row>
    <row r="21" spans="14:20" ht="15" customHeight="1" x14ac:dyDescent="0.35">
      <c r="N21" s="177"/>
      <c r="O21" s="177"/>
      <c r="P21" s="177"/>
      <c r="Q21" s="177"/>
      <c r="R21" s="177"/>
      <c r="S21" s="177"/>
      <c r="T21" s="177"/>
    </row>
    <row r="22" spans="14:20" ht="15" customHeight="1" x14ac:dyDescent="0.35">
      <c r="N22" s="177"/>
      <c r="O22" s="177"/>
      <c r="P22" s="177"/>
      <c r="Q22" s="177"/>
      <c r="R22" s="177"/>
      <c r="S22" s="177"/>
      <c r="T22" s="177"/>
    </row>
    <row r="23" spans="14:20" ht="15" customHeight="1" x14ac:dyDescent="0.35">
      <c r="N23" s="177"/>
      <c r="O23" s="177"/>
      <c r="P23" s="177"/>
      <c r="Q23" s="177"/>
      <c r="R23" s="177"/>
      <c r="S23" s="177"/>
      <c r="T23" s="177"/>
    </row>
    <row r="24" spans="14:20" ht="15" customHeight="1" x14ac:dyDescent="0.35">
      <c r="N24" s="177"/>
      <c r="O24" s="177"/>
      <c r="P24" s="177"/>
      <c r="Q24" s="177"/>
      <c r="R24" s="177"/>
      <c r="S24" s="177"/>
      <c r="T24" s="177"/>
    </row>
    <row r="25" spans="14:20" ht="15" customHeight="1" x14ac:dyDescent="0.35">
      <c r="N25" s="177"/>
      <c r="O25" s="177"/>
      <c r="P25" s="177"/>
      <c r="Q25" s="177"/>
      <c r="R25" s="177"/>
      <c r="S25" s="177"/>
      <c r="T25" s="177"/>
    </row>
    <row r="26" spans="14:20" ht="15" customHeight="1" x14ac:dyDescent="0.35">
      <c r="N26" s="177"/>
      <c r="O26" s="177"/>
      <c r="P26" s="177"/>
      <c r="Q26" s="177"/>
      <c r="R26" s="177"/>
      <c r="S26" s="177"/>
      <c r="T26" s="177"/>
    </row>
    <row r="27" spans="14:20" ht="15" customHeight="1" x14ac:dyDescent="0.35">
      <c r="N27" s="177"/>
      <c r="O27" s="177"/>
      <c r="P27" s="177"/>
      <c r="Q27" s="177"/>
      <c r="R27" s="177"/>
      <c r="S27" s="177"/>
      <c r="T27" s="177"/>
    </row>
    <row r="28" spans="14:20" ht="14.5" x14ac:dyDescent="0.35">
      <c r="N28" s="177"/>
      <c r="O28" s="177"/>
      <c r="P28" s="177"/>
      <c r="Q28" s="177"/>
      <c r="R28" s="177"/>
      <c r="S28" s="177"/>
      <c r="T28" s="177"/>
    </row>
    <row r="29" spans="14:20" ht="14.5" x14ac:dyDescent="0.35">
      <c r="N29" s="177"/>
      <c r="O29" s="177"/>
      <c r="P29" s="177"/>
      <c r="Q29" s="177"/>
      <c r="R29" s="177"/>
      <c r="S29" s="177"/>
      <c r="T29" s="177"/>
    </row>
    <row r="30" spans="14:20" ht="14.5" x14ac:dyDescent="0.35"/>
    <row r="31" spans="14:20" ht="14.5" x14ac:dyDescent="0.35"/>
    <row r="32" spans="14:20" ht="14.5" x14ac:dyDescent="0.35"/>
    <row r="33" ht="14.5" x14ac:dyDescent="0.35"/>
    <row r="34" ht="14.5" x14ac:dyDescent="0.35"/>
    <row r="35" ht="14.5" x14ac:dyDescent="0.35"/>
    <row r="36" ht="14.5" x14ac:dyDescent="0.35"/>
    <row r="37" ht="14.5" x14ac:dyDescent="0.35"/>
    <row r="38" ht="14.5" x14ac:dyDescent="0.35"/>
    <row r="39" ht="14.5" x14ac:dyDescent="0.35"/>
  </sheetData>
  <sheetProtection algorithmName="SHA-512" hashValue="qEvE95ijH5oOjalFddl8IZldDPx6gIASWCn+7JRU4Evrqu6uyhcsw9fgbQcr2DbBJqOSxRxljo4RULbgvMWglw==" saltValue="lsypJpe05WWcz5seyiCBmA==" spinCount="100000" sheet="1" objects="1" scenarios="1" selectLockedCells="1"/>
  <mergeCells count="2">
    <mergeCell ref="N3:T13"/>
    <mergeCell ref="N15:T29"/>
  </mergeCells>
  <pageMargins left="0.7" right="0.7" top="0.75" bottom="0.75" header="0.3" footer="0.3"/>
  <pageSetup paperSize="9" orientation="portrait" r:id="rId1"/>
  <drawing r:id="rId2"/>
  <picture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O61"/>
  <sheetViews>
    <sheetView showGridLines="0" showRowColHeaders="0" tabSelected="1" zoomScale="120" zoomScaleNormal="120" workbookViewId="0">
      <selection activeCell="E48" sqref="E48"/>
    </sheetView>
  </sheetViews>
  <sheetFormatPr defaultColWidth="9.1796875" defaultRowHeight="14.5" x14ac:dyDescent="0.35"/>
  <cols>
    <col min="2" max="2" width="27.81640625" hidden="1" customWidth="1"/>
    <col min="4" max="4" width="27" style="68" customWidth="1"/>
    <col min="5" max="5" width="11.453125" style="1" customWidth="1"/>
    <col min="6" max="6" width="4.81640625" style="2" customWidth="1"/>
    <col min="7" max="7" width="4.7265625" style="2" customWidth="1"/>
    <col min="8" max="8" width="8.54296875" customWidth="1"/>
    <col min="9" max="9" width="27" style="68" customWidth="1"/>
    <col min="10" max="10" width="11.453125" style="1" customWidth="1"/>
    <col min="11" max="11" width="4.81640625" style="2" customWidth="1"/>
    <col min="12" max="12" width="4.7265625" style="2" customWidth="1"/>
    <col min="13" max="13" width="6.26953125" customWidth="1"/>
    <col min="14" max="14" width="3.7265625" customWidth="1"/>
    <col min="15" max="15" width="31" customWidth="1"/>
    <col min="16" max="16" width="26.1796875" customWidth="1"/>
  </cols>
  <sheetData>
    <row r="1" spans="1:15" ht="15" customHeight="1" x14ac:dyDescent="0.35">
      <c r="A1" s="201"/>
      <c r="B1" s="202"/>
      <c r="C1" s="190" t="s">
        <v>28</v>
      </c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2"/>
    </row>
    <row r="2" spans="1:15" ht="15" customHeight="1" x14ac:dyDescent="0.35">
      <c r="A2" s="201"/>
      <c r="B2" s="202"/>
      <c r="C2" s="193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5"/>
    </row>
    <row r="3" spans="1:15" x14ac:dyDescent="0.35">
      <c r="A3" s="201"/>
      <c r="B3" s="202"/>
      <c r="C3" s="217" t="s">
        <v>37</v>
      </c>
      <c r="D3" s="218"/>
      <c r="E3" s="69">
        <f>E8</f>
        <v>50000</v>
      </c>
      <c r="F3" s="70" t="s">
        <v>36</v>
      </c>
      <c r="G3" s="71"/>
      <c r="H3" s="72"/>
      <c r="I3" s="73" t="s">
        <v>22</v>
      </c>
      <c r="J3" s="214">
        <f>E21-J21</f>
        <v>0</v>
      </c>
      <c r="K3" s="215"/>
      <c r="L3" s="215"/>
      <c r="M3" s="215"/>
      <c r="N3" s="216"/>
    </row>
    <row r="4" spans="1:15" x14ac:dyDescent="0.35">
      <c r="A4" s="201"/>
      <c r="B4" s="202"/>
      <c r="C4" s="221" t="s">
        <v>38</v>
      </c>
      <c r="D4" s="220"/>
      <c r="E4" s="74">
        <f>E9*60+G9</f>
        <v>162</v>
      </c>
      <c r="F4" s="75" t="s">
        <v>3</v>
      </c>
      <c r="G4" s="76"/>
      <c r="H4" s="77"/>
      <c r="I4" s="78" t="s">
        <v>45</v>
      </c>
      <c r="J4" s="211">
        <f>E24-J24</f>
        <v>0.60416666754166704</v>
      </c>
      <c r="K4" s="212"/>
      <c r="L4" s="212"/>
      <c r="M4" s="212"/>
      <c r="N4" s="213"/>
    </row>
    <row r="5" spans="1:15" ht="15.5" x14ac:dyDescent="0.35">
      <c r="A5" s="201"/>
      <c r="B5" s="202"/>
      <c r="C5" s="219" t="s">
        <v>39</v>
      </c>
      <c r="D5" s="220"/>
      <c r="E5" s="74">
        <f>J9*60+L9</f>
        <v>133</v>
      </c>
      <c r="F5" s="75" t="s">
        <v>3</v>
      </c>
      <c r="G5" s="76"/>
      <c r="H5" s="77"/>
      <c r="I5" s="78" t="s">
        <v>31</v>
      </c>
      <c r="J5" s="171">
        <f>(E15+E17)-(J15+J17)</f>
        <v>24166.666736666637</v>
      </c>
      <c r="K5" s="79" t="s">
        <v>10</v>
      </c>
      <c r="L5" s="80" t="s">
        <v>30</v>
      </c>
      <c r="M5" s="174">
        <f>J5/60</f>
        <v>402.77777894444392</v>
      </c>
      <c r="N5" s="175" t="s">
        <v>29</v>
      </c>
    </row>
    <row r="6" spans="1:15" s="3" customFormat="1" ht="26" x14ac:dyDescent="0.6">
      <c r="A6" s="201"/>
      <c r="B6" s="202"/>
      <c r="C6" s="81"/>
      <c r="D6" s="82" t="s">
        <v>0</v>
      </c>
      <c r="E6" s="83">
        <f>E10</f>
        <v>75</v>
      </c>
      <c r="F6" s="84"/>
      <c r="G6" s="81"/>
      <c r="H6" s="85"/>
      <c r="I6" s="98" t="s">
        <v>46</v>
      </c>
      <c r="J6" s="208">
        <f>E23-J23</f>
        <v>30208.333377083356</v>
      </c>
      <c r="K6" s="209"/>
      <c r="L6" s="209"/>
      <c r="M6" s="209"/>
      <c r="N6" s="210"/>
    </row>
    <row r="7" spans="1:15" ht="26.5" thickBot="1" x14ac:dyDescent="0.65">
      <c r="A7" s="201"/>
      <c r="B7" s="202"/>
      <c r="C7" s="222" t="s">
        <v>33</v>
      </c>
      <c r="D7" s="223"/>
      <c r="E7" s="224"/>
      <c r="F7" s="223"/>
      <c r="G7" s="223"/>
      <c r="H7" s="225"/>
      <c r="I7" s="222" t="s">
        <v>34</v>
      </c>
      <c r="J7" s="224"/>
      <c r="K7" s="224"/>
      <c r="L7" s="223"/>
      <c r="M7" s="223"/>
      <c r="N7" s="225"/>
    </row>
    <row r="8" spans="1:15" ht="15" thickBot="1" x14ac:dyDescent="0.4">
      <c r="A8" s="201"/>
      <c r="B8" s="202"/>
      <c r="C8" s="4"/>
      <c r="D8" s="99" t="s">
        <v>25</v>
      </c>
      <c r="E8" s="86">
        <v>50000</v>
      </c>
      <c r="F8" s="5"/>
      <c r="G8" s="5"/>
      <c r="H8" s="5"/>
      <c r="I8" s="6"/>
      <c r="J8" s="7">
        <f>E8</f>
        <v>50000</v>
      </c>
      <c r="K8" s="8"/>
      <c r="L8" s="9"/>
      <c r="M8" s="10"/>
      <c r="N8" s="11"/>
      <c r="O8" s="1"/>
    </row>
    <row r="9" spans="1:15" ht="15" thickBot="1" x14ac:dyDescent="0.4">
      <c r="A9" s="201"/>
      <c r="B9" s="202"/>
      <c r="C9" s="12"/>
      <c r="D9" s="100" t="s">
        <v>2</v>
      </c>
      <c r="E9" s="87">
        <v>2</v>
      </c>
      <c r="F9" s="13" t="s">
        <v>10</v>
      </c>
      <c r="G9" s="88">
        <v>42</v>
      </c>
      <c r="H9" s="14" t="s">
        <v>3</v>
      </c>
      <c r="I9" s="15" t="s">
        <v>2</v>
      </c>
      <c r="J9" s="87">
        <v>2</v>
      </c>
      <c r="K9" s="16" t="s">
        <v>10</v>
      </c>
      <c r="L9" s="88">
        <v>13</v>
      </c>
      <c r="M9" s="16" t="s">
        <v>3</v>
      </c>
      <c r="N9" s="17"/>
      <c r="O9" s="1"/>
    </row>
    <row r="10" spans="1:15" ht="15" thickBot="1" x14ac:dyDescent="0.4">
      <c r="A10" s="201"/>
      <c r="B10" s="202"/>
      <c r="C10" s="4"/>
      <c r="D10" s="99" t="s">
        <v>0</v>
      </c>
      <c r="E10" s="89">
        <v>75</v>
      </c>
      <c r="F10" s="10"/>
      <c r="G10" s="9"/>
      <c r="H10" s="10"/>
      <c r="I10" s="4"/>
      <c r="J10" s="125">
        <f>E10</f>
        <v>75</v>
      </c>
      <c r="K10" s="19"/>
      <c r="L10" s="9"/>
      <c r="M10" s="10"/>
      <c r="N10" s="11"/>
    </row>
    <row r="11" spans="1:15" x14ac:dyDescent="0.35">
      <c r="A11" s="201"/>
      <c r="B11" s="202"/>
      <c r="C11" s="4"/>
      <c r="D11" s="99" t="s">
        <v>1</v>
      </c>
      <c r="E11" s="18">
        <f>3600/((E9*60)+G9)</f>
        <v>22.222222222222221</v>
      </c>
      <c r="F11" s="19"/>
      <c r="G11" s="20"/>
      <c r="H11" s="5"/>
      <c r="I11" s="21"/>
      <c r="J11" s="18">
        <f>3600/((J9*60)+L9)</f>
        <v>27.06766917293233</v>
      </c>
      <c r="K11" s="19"/>
      <c r="L11" s="9"/>
      <c r="M11" s="10"/>
      <c r="N11" s="11"/>
    </row>
    <row r="12" spans="1:15" ht="29" x14ac:dyDescent="0.35">
      <c r="A12" s="201"/>
      <c r="B12" s="202"/>
      <c r="C12" s="12"/>
      <c r="D12" s="100" t="s">
        <v>32</v>
      </c>
      <c r="E12" s="22">
        <f>(E8/H17)</f>
        <v>22.2222221962963</v>
      </c>
      <c r="F12" s="23"/>
      <c r="G12" s="24"/>
      <c r="H12" s="16"/>
      <c r="I12" s="25"/>
      <c r="J12" s="22">
        <f>(J8/M17)</f>
        <v>27.067669143015433</v>
      </c>
      <c r="K12" s="13"/>
      <c r="L12" s="26"/>
      <c r="M12" s="14"/>
      <c r="N12" s="17"/>
    </row>
    <row r="13" spans="1:15" x14ac:dyDescent="0.35">
      <c r="A13" s="201"/>
      <c r="B13" s="202"/>
      <c r="C13" s="4"/>
      <c r="D13" s="124" t="s">
        <v>26</v>
      </c>
      <c r="E13" s="27">
        <f>G47+G48+G49+G50</f>
        <v>0</v>
      </c>
      <c r="F13" s="10" t="s">
        <v>10</v>
      </c>
      <c r="G13" s="9"/>
      <c r="H13" s="10"/>
      <c r="I13" s="21"/>
      <c r="J13" s="27">
        <f>L47+L48+L49+L50</f>
        <v>0</v>
      </c>
      <c r="K13" s="10" t="s">
        <v>10</v>
      </c>
      <c r="L13" s="9"/>
      <c r="M13" s="10"/>
      <c r="N13" s="11"/>
      <c r="O13" s="29"/>
    </row>
    <row r="14" spans="1:15" ht="15" customHeight="1" x14ac:dyDescent="0.35">
      <c r="A14" s="201"/>
      <c r="B14" s="202"/>
      <c r="C14" s="12"/>
      <c r="D14" s="100" t="s">
        <v>48</v>
      </c>
      <c r="E14" s="31">
        <f>E8/E60*E61</f>
        <v>7.8750000095287496E-5</v>
      </c>
      <c r="F14" s="13" t="s">
        <v>10</v>
      </c>
      <c r="G14" s="26"/>
      <c r="H14" s="14"/>
      <c r="I14" s="15"/>
      <c r="J14" s="31">
        <f>J8/J60*J61</f>
        <v>7.8750000095287496E-5</v>
      </c>
      <c r="K14" s="13" t="s">
        <v>10</v>
      </c>
      <c r="L14" s="26"/>
      <c r="M14" s="14"/>
      <c r="N14" s="17"/>
      <c r="O14" s="30"/>
    </row>
    <row r="15" spans="1:15" x14ac:dyDescent="0.35">
      <c r="A15" s="201"/>
      <c r="B15" s="202"/>
      <c r="C15" s="4"/>
      <c r="D15" s="124" t="s">
        <v>61</v>
      </c>
      <c r="E15" s="27">
        <f>(E59/E56)*E57</f>
        <v>7.875000009528751E-5</v>
      </c>
      <c r="F15" s="10" t="s">
        <v>10</v>
      </c>
      <c r="G15" s="10"/>
      <c r="H15" s="10"/>
      <c r="I15" s="21"/>
      <c r="J15" s="27">
        <f>(J59/J56)*J57</f>
        <v>4.3750000052937499E-5</v>
      </c>
      <c r="K15" s="10" t="s">
        <v>10</v>
      </c>
      <c r="L15" s="9"/>
      <c r="M15" s="10"/>
      <c r="N15" s="11"/>
    </row>
    <row r="16" spans="1:15" x14ac:dyDescent="0.35">
      <c r="A16" s="201"/>
      <c r="B16" s="201"/>
      <c r="C16" s="12"/>
      <c r="D16" s="100" t="s">
        <v>67</v>
      </c>
      <c r="E16" s="169">
        <f>(E8/E11)*60</f>
        <v>135000</v>
      </c>
      <c r="F16" s="170" t="s">
        <v>10</v>
      </c>
      <c r="G16" s="26" t="s">
        <v>30</v>
      </c>
      <c r="H16" s="168">
        <f>E16/60</f>
        <v>2250</v>
      </c>
      <c r="I16" s="25"/>
      <c r="J16" s="169">
        <f>(J8/J11)*60</f>
        <v>110833.33333333333</v>
      </c>
      <c r="K16" s="170" t="s">
        <v>10</v>
      </c>
      <c r="L16" s="26" t="s">
        <v>30</v>
      </c>
      <c r="M16" s="178">
        <f>J16/60</f>
        <v>1847.2222222222222</v>
      </c>
      <c r="N16" s="179"/>
      <c r="O16" s="1"/>
    </row>
    <row r="17" spans="1:14" x14ac:dyDescent="0.35">
      <c r="A17" s="201"/>
      <c r="B17" s="202"/>
      <c r="C17" s="4"/>
      <c r="D17" s="99" t="s">
        <v>66</v>
      </c>
      <c r="E17" s="27">
        <f>((E8/E11)*60)+E13+E15+E14</f>
        <v>135000.00015749998</v>
      </c>
      <c r="F17" s="19" t="s">
        <v>10</v>
      </c>
      <c r="G17" s="9" t="s">
        <v>30</v>
      </c>
      <c r="H17" s="167">
        <f>E17/60</f>
        <v>2250.0000026249995</v>
      </c>
      <c r="I17" s="28"/>
      <c r="J17" s="27">
        <f>((J8/J11)*60)+J13+J15+J14</f>
        <v>110833.33345583333</v>
      </c>
      <c r="K17" s="19" t="s">
        <v>10</v>
      </c>
      <c r="L17" s="9" t="s">
        <v>30</v>
      </c>
      <c r="M17" s="180">
        <f>J17/60</f>
        <v>1847.2222242638888</v>
      </c>
      <c r="N17" s="181"/>
    </row>
    <row r="18" spans="1:14" x14ac:dyDescent="0.35">
      <c r="A18" s="201"/>
      <c r="B18" s="202"/>
      <c r="C18" s="12"/>
      <c r="D18" s="176" t="s">
        <v>49</v>
      </c>
      <c r="E18" s="32">
        <f>((E10/60)*(G47))+((E10/60)*G48)+((E10/60)*(G49))+((E10/60)*(G50))</f>
        <v>0</v>
      </c>
      <c r="F18" s="13"/>
      <c r="G18" s="26"/>
      <c r="H18" s="14"/>
      <c r="I18" s="15"/>
      <c r="J18" s="32">
        <f>((J10/60)*(L47))+((J10/60)*L48)+((J10/60)*(L49))+((J10/60)*(L50))</f>
        <v>0</v>
      </c>
      <c r="K18" s="13"/>
      <c r="L18" s="26"/>
      <c r="M18" s="14"/>
      <c r="N18" s="17"/>
    </row>
    <row r="19" spans="1:14" ht="15" customHeight="1" x14ac:dyDescent="0.35">
      <c r="A19" s="201"/>
      <c r="B19" s="202"/>
      <c r="C19" s="4"/>
      <c r="D19" s="99" t="s">
        <v>51</v>
      </c>
      <c r="E19" s="33">
        <f>((E10/60)*(E15))</f>
        <v>9.8437500119109394E-5</v>
      </c>
      <c r="F19" s="19"/>
      <c r="G19" s="9"/>
      <c r="H19" s="10"/>
      <c r="I19" s="21"/>
      <c r="J19" s="33">
        <f>((J10/60)*(J15))</f>
        <v>5.4687500066171875E-5</v>
      </c>
      <c r="K19" s="19"/>
      <c r="L19" s="9"/>
      <c r="M19" s="10"/>
      <c r="N19" s="11"/>
    </row>
    <row r="20" spans="1:14" x14ac:dyDescent="0.35">
      <c r="A20" s="201"/>
      <c r="B20" s="202"/>
      <c r="C20" s="12"/>
      <c r="D20" s="101" t="s">
        <v>50</v>
      </c>
      <c r="E20" s="32">
        <f>(E10/60)*E14</f>
        <v>9.8437500119109367E-5</v>
      </c>
      <c r="F20" s="13"/>
      <c r="G20" s="26"/>
      <c r="H20" s="14"/>
      <c r="I20" s="15"/>
      <c r="J20" s="32">
        <f>(J10/60)*J14</f>
        <v>9.8437500119109367E-5</v>
      </c>
      <c r="K20" s="13"/>
      <c r="L20" s="26"/>
      <c r="M20" s="14"/>
      <c r="N20" s="17"/>
    </row>
    <row r="21" spans="1:14" x14ac:dyDescent="0.35">
      <c r="A21" s="201"/>
      <c r="B21" s="202"/>
      <c r="C21" s="4"/>
      <c r="D21" s="124" t="s">
        <v>4</v>
      </c>
      <c r="E21" s="125">
        <f>E25+E26+E27+E28</f>
        <v>0</v>
      </c>
      <c r="F21" s="19"/>
      <c r="G21" s="9"/>
      <c r="H21" s="10"/>
      <c r="I21" s="21"/>
      <c r="J21" s="125">
        <f>J25+J26+J27+J28</f>
        <v>0</v>
      </c>
      <c r="K21" s="19"/>
      <c r="L21" s="9"/>
      <c r="M21" s="10"/>
      <c r="N21" s="11"/>
    </row>
    <row r="22" spans="1:14" ht="15" thickBot="1" x14ac:dyDescent="0.4">
      <c r="A22" s="201"/>
      <c r="B22" s="202"/>
      <c r="C22" s="12"/>
      <c r="D22" s="133" t="s">
        <v>13</v>
      </c>
      <c r="E22" s="134">
        <f>((E8/E11)*E10)+E18+E19+E20</f>
        <v>168750.00019687501</v>
      </c>
      <c r="F22" s="135"/>
      <c r="G22" s="136"/>
      <c r="H22" s="137"/>
      <c r="I22" s="138"/>
      <c r="J22" s="134">
        <f>((J8/J11)*J10)+J18+J19+J20</f>
        <v>138541.66681979166</v>
      </c>
      <c r="K22" s="135"/>
      <c r="L22" s="136"/>
      <c r="M22" s="137"/>
      <c r="N22" s="17"/>
    </row>
    <row r="23" spans="1:14" x14ac:dyDescent="0.35">
      <c r="A23" s="201"/>
      <c r="B23" s="202"/>
      <c r="C23" s="4"/>
      <c r="D23" s="99" t="s">
        <v>12</v>
      </c>
      <c r="E23" s="126">
        <f>E22+E21+E18</f>
        <v>168750.00019687501</v>
      </c>
      <c r="F23" s="19"/>
      <c r="G23" s="9"/>
      <c r="H23" s="10"/>
      <c r="I23" s="21"/>
      <c r="J23" s="126">
        <f>J22+J21+J18</f>
        <v>138541.66681979166</v>
      </c>
      <c r="K23" s="19"/>
      <c r="L23" s="9"/>
      <c r="M23" s="10"/>
      <c r="N23" s="11"/>
    </row>
    <row r="24" spans="1:14" x14ac:dyDescent="0.35">
      <c r="A24" s="201"/>
      <c r="B24" s="202"/>
      <c r="C24" s="127"/>
      <c r="D24" s="128" t="s">
        <v>11</v>
      </c>
      <c r="E24" s="139">
        <f>E23/E8</f>
        <v>3.3750000039375001</v>
      </c>
      <c r="F24" s="129"/>
      <c r="G24" s="130"/>
      <c r="H24" s="131"/>
      <c r="I24" s="140"/>
      <c r="J24" s="139">
        <f>J23/J8</f>
        <v>2.7708333363958331</v>
      </c>
      <c r="K24" s="129"/>
      <c r="L24" s="130"/>
      <c r="M24" s="131"/>
      <c r="N24" s="132"/>
    </row>
    <row r="25" spans="1:14" x14ac:dyDescent="0.35">
      <c r="A25" s="201"/>
      <c r="B25" s="202"/>
      <c r="C25" s="34"/>
      <c r="D25" s="35" t="s">
        <v>14</v>
      </c>
      <c r="E25" s="58">
        <f>(F31*H31/E31*E8)+(F32*H32/E32*E8)+(F33*H33/E33*E8)</f>
        <v>0</v>
      </c>
      <c r="F25" s="36"/>
      <c r="G25" s="37"/>
      <c r="H25" s="39"/>
      <c r="I25" s="35" t="s">
        <v>14</v>
      </c>
      <c r="J25" s="58">
        <f>(K31*M31/J31*J8)+(K32*M32/J32*J8)+(K33*M33/J33*J8)</f>
        <v>0</v>
      </c>
      <c r="K25" s="36"/>
      <c r="L25" s="37"/>
      <c r="M25" s="39"/>
      <c r="N25" s="40"/>
    </row>
    <row r="26" spans="1:14" x14ac:dyDescent="0.35">
      <c r="A26" s="201"/>
      <c r="B26" s="202"/>
      <c r="C26" s="41"/>
      <c r="D26" s="42" t="s">
        <v>15</v>
      </c>
      <c r="E26" s="57">
        <f>(F34*H34/E34*E8)+(F35*H35/E35*E8)+(F36*H36/E36*E8)</f>
        <v>0</v>
      </c>
      <c r="F26" s="43"/>
      <c r="G26" s="44"/>
      <c r="H26" s="45"/>
      <c r="I26" s="42" t="s">
        <v>15</v>
      </c>
      <c r="J26" s="57">
        <f>(K34*M34/J34*J8)+(K35*M35/J35*J8)+(K36*M36/J36*J8)</f>
        <v>0</v>
      </c>
      <c r="K26" s="43"/>
      <c r="L26" s="44"/>
      <c r="M26" s="45"/>
      <c r="N26" s="46"/>
    </row>
    <row r="27" spans="1:14" x14ac:dyDescent="0.35">
      <c r="A27" s="201"/>
      <c r="B27" s="202"/>
      <c r="C27" s="34"/>
      <c r="D27" s="35" t="s">
        <v>16</v>
      </c>
      <c r="E27" s="58">
        <f>(F37*H37/E37*E8)+(F38*H38/E38*E8)+(F39*H39/E39*E8)</f>
        <v>0</v>
      </c>
      <c r="F27" s="36"/>
      <c r="G27" s="37"/>
      <c r="H27" s="39"/>
      <c r="I27" s="35" t="s">
        <v>16</v>
      </c>
      <c r="J27" s="58">
        <f>(K37*M37/J37*J8)+(K38*M38/J38*J8)+(K39*M39/J39*J8)</f>
        <v>0</v>
      </c>
      <c r="K27" s="36"/>
      <c r="L27" s="37"/>
      <c r="M27" s="39"/>
      <c r="N27" s="40"/>
    </row>
    <row r="28" spans="1:14" x14ac:dyDescent="0.35">
      <c r="A28" s="201"/>
      <c r="B28" s="202"/>
      <c r="C28" s="41"/>
      <c r="D28" s="47" t="s">
        <v>17</v>
      </c>
      <c r="E28" s="107">
        <f>(F40*H40/E40*E8)+(F41*H41/E41*E8)+(F42*H42/E42*E8)</f>
        <v>0</v>
      </c>
      <c r="F28" s="48"/>
      <c r="G28" s="49"/>
      <c r="H28" s="50"/>
      <c r="I28" s="47" t="s">
        <v>17</v>
      </c>
      <c r="J28" s="107">
        <f>(K40*M40/J40*J8)+(K41*M41/J41*J8)+(K42*M42/J42*J8)</f>
        <v>0</v>
      </c>
      <c r="K28" s="48"/>
      <c r="L28" s="49"/>
      <c r="M28" s="50"/>
      <c r="N28" s="51"/>
    </row>
    <row r="29" spans="1:14" ht="15" customHeight="1" x14ac:dyDescent="0.35">
      <c r="A29" s="201"/>
      <c r="B29" s="202"/>
      <c r="C29" s="52"/>
      <c r="D29" s="203" t="s">
        <v>27</v>
      </c>
      <c r="E29" s="204"/>
      <c r="F29" s="196" t="s">
        <v>35</v>
      </c>
      <c r="G29" s="197"/>
      <c r="H29" s="200"/>
      <c r="I29" s="203" t="s">
        <v>27</v>
      </c>
      <c r="J29" s="204"/>
      <c r="K29" s="196" t="s">
        <v>35</v>
      </c>
      <c r="L29" s="197"/>
      <c r="M29" s="198"/>
      <c r="N29" s="199"/>
    </row>
    <row r="30" spans="1:14" ht="15" customHeight="1" thickBot="1" x14ac:dyDescent="0.4">
      <c r="A30" s="201"/>
      <c r="B30" s="202"/>
      <c r="C30" s="53"/>
      <c r="D30" s="203"/>
      <c r="E30" s="204"/>
      <c r="F30" s="196"/>
      <c r="G30" s="206"/>
      <c r="H30" s="207"/>
      <c r="I30" s="205"/>
      <c r="J30" s="204"/>
      <c r="K30" s="196"/>
      <c r="L30" s="197"/>
      <c r="M30" s="197"/>
      <c r="N30" s="200"/>
    </row>
    <row r="31" spans="1:14" ht="15.75" customHeight="1" thickBot="1" x14ac:dyDescent="0.4">
      <c r="A31" s="201"/>
      <c r="B31" s="201"/>
      <c r="C31" s="182" t="s">
        <v>64</v>
      </c>
      <c r="D31" s="103" t="s">
        <v>70</v>
      </c>
      <c r="E31" s="112">
        <v>5000</v>
      </c>
      <c r="F31" s="110">
        <v>0</v>
      </c>
      <c r="G31" s="120" t="s">
        <v>36</v>
      </c>
      <c r="H31" s="113">
        <v>10</v>
      </c>
      <c r="I31" s="103" t="s">
        <v>70</v>
      </c>
      <c r="J31" s="112">
        <v>5000</v>
      </c>
      <c r="K31" s="110">
        <v>0</v>
      </c>
      <c r="L31" s="105" t="s">
        <v>36</v>
      </c>
      <c r="M31" s="185">
        <f>H31</f>
        <v>10</v>
      </c>
      <c r="N31" s="185"/>
    </row>
    <row r="32" spans="1:14" ht="15" thickBot="1" x14ac:dyDescent="0.4">
      <c r="A32" s="201"/>
      <c r="B32" s="201"/>
      <c r="C32" s="182"/>
      <c r="D32" s="38" t="s">
        <v>71</v>
      </c>
      <c r="E32" s="90">
        <v>1</v>
      </c>
      <c r="F32" s="96">
        <v>0</v>
      </c>
      <c r="G32" s="108" t="s">
        <v>36</v>
      </c>
      <c r="H32" s="93">
        <v>0</v>
      </c>
      <c r="I32" s="38" t="s">
        <v>71</v>
      </c>
      <c r="J32" s="90">
        <v>1</v>
      </c>
      <c r="K32" s="96">
        <v>0</v>
      </c>
      <c r="L32" s="35" t="s">
        <v>36</v>
      </c>
      <c r="M32" s="186">
        <f t="shared" ref="M32:M42" si="0">H32</f>
        <v>0</v>
      </c>
      <c r="N32" s="186"/>
    </row>
    <row r="33" spans="1:14" ht="15" thickBot="1" x14ac:dyDescent="0.4">
      <c r="A33" s="201"/>
      <c r="B33" s="201"/>
      <c r="C33" s="182"/>
      <c r="D33" s="104" t="s">
        <v>72</v>
      </c>
      <c r="E33" s="112">
        <v>1</v>
      </c>
      <c r="F33" s="110">
        <v>0</v>
      </c>
      <c r="G33" s="111" t="s">
        <v>36</v>
      </c>
      <c r="H33" s="113">
        <v>0</v>
      </c>
      <c r="I33" s="104" t="s">
        <v>73</v>
      </c>
      <c r="J33" s="112">
        <v>1</v>
      </c>
      <c r="K33" s="110">
        <v>0</v>
      </c>
      <c r="L33" s="106" t="s">
        <v>36</v>
      </c>
      <c r="M33" s="187">
        <f t="shared" si="0"/>
        <v>0</v>
      </c>
      <c r="N33" s="187"/>
    </row>
    <row r="34" spans="1:14" ht="15" thickBot="1" x14ac:dyDescent="0.4">
      <c r="A34" s="54"/>
      <c r="B34" s="55"/>
      <c r="C34" s="182"/>
      <c r="D34" s="109" t="s">
        <v>52</v>
      </c>
      <c r="E34" s="91">
        <v>5000</v>
      </c>
      <c r="F34" s="95">
        <v>0</v>
      </c>
      <c r="G34" s="121" t="s">
        <v>36</v>
      </c>
      <c r="H34" s="94">
        <v>80</v>
      </c>
      <c r="I34" s="109" t="s">
        <v>52</v>
      </c>
      <c r="J34" s="91">
        <v>5000</v>
      </c>
      <c r="K34" s="95">
        <v>0</v>
      </c>
      <c r="L34" s="42" t="s">
        <v>36</v>
      </c>
      <c r="M34" s="188">
        <f t="shared" si="0"/>
        <v>80</v>
      </c>
      <c r="N34" s="188"/>
    </row>
    <row r="35" spans="1:14" ht="15" customHeight="1" thickBot="1" x14ac:dyDescent="0.4">
      <c r="A35" s="56"/>
      <c r="B35" s="56"/>
      <c r="C35" s="182"/>
      <c r="D35" s="114" t="s">
        <v>53</v>
      </c>
      <c r="E35" s="115">
        <v>1</v>
      </c>
      <c r="F35" s="116">
        <v>0</v>
      </c>
      <c r="G35" s="122" t="s">
        <v>36</v>
      </c>
      <c r="H35" s="119">
        <v>0</v>
      </c>
      <c r="I35" s="114" t="s">
        <v>53</v>
      </c>
      <c r="J35" s="115">
        <v>1</v>
      </c>
      <c r="K35" s="116">
        <v>0</v>
      </c>
      <c r="L35" s="118" t="s">
        <v>36</v>
      </c>
      <c r="M35" s="189">
        <f t="shared" si="0"/>
        <v>0</v>
      </c>
      <c r="N35" s="189"/>
    </row>
    <row r="36" spans="1:14" ht="15" customHeight="1" thickBot="1" x14ac:dyDescent="0.4">
      <c r="A36" s="56"/>
      <c r="B36" s="56"/>
      <c r="C36" s="182"/>
      <c r="D36" s="109" t="s">
        <v>54</v>
      </c>
      <c r="E36" s="91">
        <v>1</v>
      </c>
      <c r="F36" s="95">
        <v>0</v>
      </c>
      <c r="G36" s="121" t="s">
        <v>36</v>
      </c>
      <c r="H36" s="94">
        <v>0</v>
      </c>
      <c r="I36" s="109" t="s">
        <v>54</v>
      </c>
      <c r="J36" s="91">
        <v>1</v>
      </c>
      <c r="K36" s="95">
        <v>0</v>
      </c>
      <c r="L36" s="42" t="s">
        <v>36</v>
      </c>
      <c r="M36" s="188">
        <f t="shared" si="0"/>
        <v>0</v>
      </c>
      <c r="N36" s="188"/>
    </row>
    <row r="37" spans="1:14" ht="15" customHeight="1" thickBot="1" x14ac:dyDescent="0.4">
      <c r="A37" s="56"/>
      <c r="B37" s="56"/>
      <c r="C37" s="182"/>
      <c r="D37" s="104" t="s">
        <v>55</v>
      </c>
      <c r="E37" s="112">
        <v>1</v>
      </c>
      <c r="F37" s="110">
        <v>0</v>
      </c>
      <c r="G37" s="111" t="s">
        <v>36</v>
      </c>
      <c r="H37" s="113">
        <v>0</v>
      </c>
      <c r="I37" s="104" t="s">
        <v>55</v>
      </c>
      <c r="J37" s="112">
        <v>1</v>
      </c>
      <c r="K37" s="110">
        <v>0</v>
      </c>
      <c r="L37" s="106" t="s">
        <v>36</v>
      </c>
      <c r="M37" s="187">
        <f t="shared" si="0"/>
        <v>0</v>
      </c>
      <c r="N37" s="187"/>
    </row>
    <row r="38" spans="1:14" ht="15" customHeight="1" thickBot="1" x14ac:dyDescent="0.4">
      <c r="A38" s="56"/>
      <c r="B38" s="56"/>
      <c r="C38" s="182"/>
      <c r="D38" s="38" t="s">
        <v>56</v>
      </c>
      <c r="E38" s="90">
        <v>1</v>
      </c>
      <c r="F38" s="96">
        <v>0</v>
      </c>
      <c r="G38" s="108" t="s">
        <v>36</v>
      </c>
      <c r="H38" s="93">
        <v>0</v>
      </c>
      <c r="I38" s="38" t="s">
        <v>56</v>
      </c>
      <c r="J38" s="90">
        <v>1</v>
      </c>
      <c r="K38" s="96">
        <v>0</v>
      </c>
      <c r="L38" s="35" t="s">
        <v>36</v>
      </c>
      <c r="M38" s="186">
        <f t="shared" si="0"/>
        <v>0</v>
      </c>
      <c r="N38" s="186"/>
    </row>
    <row r="39" spans="1:14" ht="15" thickBot="1" x14ac:dyDescent="0.4">
      <c r="C39" s="182"/>
      <c r="D39" s="104" t="s">
        <v>57</v>
      </c>
      <c r="E39" s="112">
        <v>1</v>
      </c>
      <c r="F39" s="110">
        <v>0</v>
      </c>
      <c r="G39" s="111" t="s">
        <v>36</v>
      </c>
      <c r="H39" s="113">
        <v>0</v>
      </c>
      <c r="I39" s="104" t="s">
        <v>57</v>
      </c>
      <c r="J39" s="112">
        <v>1</v>
      </c>
      <c r="K39" s="110">
        <v>0</v>
      </c>
      <c r="L39" s="106" t="s">
        <v>36</v>
      </c>
      <c r="M39" s="187">
        <f t="shared" si="0"/>
        <v>0</v>
      </c>
      <c r="N39" s="187"/>
    </row>
    <row r="40" spans="1:14" ht="15" thickBot="1" x14ac:dyDescent="0.4">
      <c r="C40" s="182"/>
      <c r="D40" s="109" t="s">
        <v>58</v>
      </c>
      <c r="E40" s="92">
        <v>1</v>
      </c>
      <c r="F40" s="95">
        <v>0</v>
      </c>
      <c r="G40" s="121" t="s">
        <v>36</v>
      </c>
      <c r="H40" s="94">
        <v>0</v>
      </c>
      <c r="I40" s="109" t="s">
        <v>58</v>
      </c>
      <c r="J40" s="92">
        <v>1</v>
      </c>
      <c r="K40" s="95">
        <v>0</v>
      </c>
      <c r="L40" s="42" t="s">
        <v>36</v>
      </c>
      <c r="M40" s="188">
        <f t="shared" si="0"/>
        <v>0</v>
      </c>
      <c r="N40" s="188"/>
    </row>
    <row r="41" spans="1:14" ht="15" thickBot="1" x14ac:dyDescent="0.4">
      <c r="C41" s="182"/>
      <c r="D41" s="114" t="s">
        <v>60</v>
      </c>
      <c r="E41" s="117">
        <v>1</v>
      </c>
      <c r="F41" s="116">
        <v>0</v>
      </c>
      <c r="G41" s="123" t="s">
        <v>36</v>
      </c>
      <c r="H41" s="119">
        <v>0</v>
      </c>
      <c r="I41" s="114" t="s">
        <v>60</v>
      </c>
      <c r="J41" s="117">
        <v>1</v>
      </c>
      <c r="K41" s="116">
        <v>0</v>
      </c>
      <c r="L41" s="118" t="s">
        <v>36</v>
      </c>
      <c r="M41" s="189">
        <f t="shared" si="0"/>
        <v>0</v>
      </c>
      <c r="N41" s="189"/>
    </row>
    <row r="42" spans="1:14" ht="15" thickBot="1" x14ac:dyDescent="0.4">
      <c r="C42" s="182"/>
      <c r="D42" s="109" t="s">
        <v>59</v>
      </c>
      <c r="E42" s="92">
        <v>1</v>
      </c>
      <c r="F42" s="95">
        <v>0</v>
      </c>
      <c r="G42" s="102" t="s">
        <v>36</v>
      </c>
      <c r="H42" s="94">
        <v>0</v>
      </c>
      <c r="I42" s="109" t="s">
        <v>59</v>
      </c>
      <c r="J42" s="92">
        <v>1</v>
      </c>
      <c r="K42" s="95">
        <v>0</v>
      </c>
      <c r="L42" s="42" t="s">
        <v>36</v>
      </c>
      <c r="M42" s="188">
        <f t="shared" si="0"/>
        <v>0</v>
      </c>
      <c r="N42" s="188"/>
    </row>
    <row r="43" spans="1:14" ht="15" customHeight="1" x14ac:dyDescent="0.35">
      <c r="C43" s="226" t="s">
        <v>44</v>
      </c>
      <c r="D43" s="35" t="s">
        <v>75</v>
      </c>
      <c r="E43" s="59">
        <f>ROUNDUP(((E8/E31)*F31)+((E8/E32)*F32)+((E8/E33)*F33),0)</f>
        <v>0</v>
      </c>
      <c r="F43" s="36"/>
      <c r="G43" s="37"/>
      <c r="H43" s="39"/>
      <c r="I43" s="38"/>
      <c r="J43" s="59">
        <f>ROUNDUP(((J8/J31)*K31)+((J8/J32)*K32)+((J8/J33)*K33),0)</f>
        <v>0</v>
      </c>
      <c r="K43" s="36"/>
      <c r="L43" s="37"/>
      <c r="M43" s="39"/>
      <c r="N43" s="40"/>
    </row>
    <row r="44" spans="1:14" x14ac:dyDescent="0.35">
      <c r="C44" s="226"/>
      <c r="D44" s="42" t="s">
        <v>41</v>
      </c>
      <c r="E44" s="60">
        <f>ROUNDUP(((E8/E34)*F34)+((E8/E35)*F35)+((E8/E36)*F36),0)</f>
        <v>0</v>
      </c>
      <c r="F44" s="43"/>
      <c r="G44" s="44"/>
      <c r="H44" s="46"/>
      <c r="I44" s="42"/>
      <c r="J44" s="60">
        <f>ROUNDUP(((J8/J34)*K34)+((J8/J35)*K35)+((J8/J36)*K36),0)</f>
        <v>0</v>
      </c>
      <c r="K44" s="43"/>
      <c r="L44" s="44"/>
      <c r="M44" s="45"/>
      <c r="N44" s="46"/>
    </row>
    <row r="45" spans="1:14" x14ac:dyDescent="0.35">
      <c r="C45" s="226"/>
      <c r="D45" s="35" t="s">
        <v>42</v>
      </c>
      <c r="E45" s="59">
        <f>ROUNDUP(((E8/E37)*F37)+((E8/E38)*F38)+((E8/E39)*F39),0)</f>
        <v>0</v>
      </c>
      <c r="F45" s="36"/>
      <c r="G45" s="37"/>
      <c r="H45" s="40"/>
      <c r="I45" s="35"/>
      <c r="J45" s="59">
        <f>ROUNDUP(((J8/J37)*K37)+((J8/J38)*K38)+((J8/J39)*K39),0)</f>
        <v>0</v>
      </c>
      <c r="K45" s="36"/>
      <c r="L45" s="37"/>
      <c r="M45" s="39"/>
      <c r="N45" s="40"/>
    </row>
    <row r="46" spans="1:14" ht="15" thickBot="1" x14ac:dyDescent="0.4">
      <c r="C46" s="226"/>
      <c r="D46" s="42" t="s">
        <v>43</v>
      </c>
      <c r="E46" s="60">
        <f>ROUNDUP(((E8/E40)*F40)+((E8/E41)*F41)+((E8/E42)*F42),0)</f>
        <v>0</v>
      </c>
      <c r="F46" s="183" t="s">
        <v>21</v>
      </c>
      <c r="G46" s="183"/>
      <c r="H46" s="184"/>
      <c r="I46" s="42"/>
      <c r="J46" s="60">
        <f>ROUNDUP(((J8/J40)*K40)+((J8/J41)*K41)+((J8/J42)*K42),0)</f>
        <v>0</v>
      </c>
      <c r="K46" s="43"/>
      <c r="L46" s="183" t="s">
        <v>21</v>
      </c>
      <c r="M46" s="183"/>
      <c r="N46" s="46"/>
    </row>
    <row r="47" spans="1:14" ht="15" thickBot="1" x14ac:dyDescent="0.4">
      <c r="C47" s="141"/>
      <c r="D47" s="35" t="s">
        <v>18</v>
      </c>
      <c r="E47" s="90">
        <v>3</v>
      </c>
      <c r="F47" s="36" t="s">
        <v>10</v>
      </c>
      <c r="G47" s="37">
        <f>(((E8/E31)*E47)*F31)+(((E8/E32)*E47)*F32)+(((E8/E33)*E47)*F33)</f>
        <v>0</v>
      </c>
      <c r="H47" s="40" t="s">
        <v>10</v>
      </c>
      <c r="I47" s="35"/>
      <c r="J47" s="61">
        <f>E47</f>
        <v>3</v>
      </c>
      <c r="K47" s="36" t="s">
        <v>10</v>
      </c>
      <c r="L47" s="37">
        <f>(((J8/J31)*J47)*K31)+(((J8/J32)*J47)*K32)+(((J8/J33)*J47)*K33)</f>
        <v>0</v>
      </c>
      <c r="M47" s="39" t="s">
        <v>10</v>
      </c>
      <c r="N47" s="40"/>
    </row>
    <row r="48" spans="1:14" ht="15" thickBot="1" x14ac:dyDescent="0.4">
      <c r="C48" s="53"/>
      <c r="D48" s="42" t="s">
        <v>19</v>
      </c>
      <c r="E48" s="91">
        <v>7</v>
      </c>
      <c r="F48" s="43" t="s">
        <v>10</v>
      </c>
      <c r="G48" s="44">
        <f>(((E8/E34)*E48)*F34)+(((E8/E35)*E48)*F35)+(((E8/E36)*E48)*F36)</f>
        <v>0</v>
      </c>
      <c r="H48" s="46" t="s">
        <v>10</v>
      </c>
      <c r="I48" s="42"/>
      <c r="J48" s="62">
        <f t="shared" ref="J48:J50" si="1">E48</f>
        <v>7</v>
      </c>
      <c r="K48" s="43" t="s">
        <v>10</v>
      </c>
      <c r="L48" s="44">
        <f>(((J8/J34)*J48)*K34)+(((J8/J35)*J48)*K35)+(((J8/J36)*J48)*K36)</f>
        <v>0</v>
      </c>
      <c r="M48" s="45" t="s">
        <v>10</v>
      </c>
      <c r="N48" s="46"/>
    </row>
    <row r="49" spans="3:14" ht="15" thickBot="1" x14ac:dyDescent="0.4">
      <c r="C49" s="53"/>
      <c r="D49" s="35" t="s">
        <v>20</v>
      </c>
      <c r="E49" s="90">
        <v>7</v>
      </c>
      <c r="F49" s="36" t="s">
        <v>10</v>
      </c>
      <c r="G49" s="37">
        <f>(((E8/E37)*E49)*F37)+(((E8/E38)*E49)*F38)+(((E8/E39)*E49)*F39)</f>
        <v>0</v>
      </c>
      <c r="H49" s="40" t="s">
        <v>10</v>
      </c>
      <c r="I49" s="35"/>
      <c r="J49" s="61">
        <f t="shared" si="1"/>
        <v>7</v>
      </c>
      <c r="K49" s="36" t="s">
        <v>10</v>
      </c>
      <c r="L49" s="37">
        <f>(((J8/J37)*J49)*K37)+(((J8/J38)*J49)*K38)+(((J8/J39)*J49)*K39)</f>
        <v>0</v>
      </c>
      <c r="M49" s="39" t="s">
        <v>10</v>
      </c>
      <c r="N49" s="40"/>
    </row>
    <row r="50" spans="3:14" ht="15" thickBot="1" x14ac:dyDescent="0.4">
      <c r="C50" s="53"/>
      <c r="D50" s="42" t="s">
        <v>40</v>
      </c>
      <c r="E50" s="91">
        <v>7</v>
      </c>
      <c r="F50" s="43" t="s">
        <v>10</v>
      </c>
      <c r="G50" s="44">
        <f>(((E8/E40)*E50)*F40)+(((E8/E41)*E50)*F41)+(((E8/E42)*E50)*F42)</f>
        <v>0</v>
      </c>
      <c r="H50" s="46" t="s">
        <v>10</v>
      </c>
      <c r="I50" s="42"/>
      <c r="J50" s="62">
        <f t="shared" si="1"/>
        <v>7</v>
      </c>
      <c r="K50" s="43" t="s">
        <v>10</v>
      </c>
      <c r="L50" s="44">
        <f>(((J8/J40)*J50)*K40)+(((J8/J41)*J50)*K41)+(((J8/J42)*J50)*K42)</f>
        <v>0</v>
      </c>
      <c r="M50" s="45" t="s">
        <v>10</v>
      </c>
      <c r="N50" s="46"/>
    </row>
    <row r="51" spans="3:14" ht="15" thickBot="1" x14ac:dyDescent="0.4">
      <c r="C51" s="53"/>
      <c r="D51" s="63"/>
      <c r="E51" s="61"/>
      <c r="F51" s="64"/>
      <c r="G51" s="65"/>
      <c r="H51" s="66"/>
      <c r="I51" s="63"/>
      <c r="J51" s="61"/>
      <c r="K51" s="64"/>
      <c r="L51" s="65"/>
      <c r="M51" s="66"/>
      <c r="N51" s="67"/>
    </row>
    <row r="52" spans="3:14" ht="15" thickBot="1" x14ac:dyDescent="0.4">
      <c r="C52" s="163"/>
      <c r="D52" s="142" t="s">
        <v>5</v>
      </c>
      <c r="E52" s="97">
        <v>99999999999</v>
      </c>
      <c r="F52" s="19" t="s">
        <v>9</v>
      </c>
      <c r="G52" s="20"/>
      <c r="H52" s="5"/>
      <c r="I52" s="21"/>
      <c r="J52" s="165">
        <f>E52</f>
        <v>99999999999</v>
      </c>
      <c r="K52" s="19" t="s">
        <v>9</v>
      </c>
      <c r="L52" s="20"/>
      <c r="M52" s="5"/>
      <c r="N52" s="11"/>
    </row>
    <row r="53" spans="3:14" ht="15" thickBot="1" x14ac:dyDescent="0.4">
      <c r="C53" s="163"/>
      <c r="D53" s="143" t="s">
        <v>6</v>
      </c>
      <c r="E53" s="144">
        <v>120</v>
      </c>
      <c r="F53" s="145" t="s">
        <v>9</v>
      </c>
      <c r="G53" s="146"/>
      <c r="H53" s="147"/>
      <c r="I53" s="148"/>
      <c r="J53" s="166">
        <f t="shared" ref="J53:J57" si="2">E53</f>
        <v>120</v>
      </c>
      <c r="K53" s="145" t="s">
        <v>9</v>
      </c>
      <c r="L53" s="146"/>
      <c r="M53" s="147"/>
      <c r="N53" s="149"/>
    </row>
    <row r="54" spans="3:14" ht="15" thickBot="1" x14ac:dyDescent="0.4">
      <c r="C54" s="163"/>
      <c r="D54" s="142" t="s">
        <v>7</v>
      </c>
      <c r="E54" s="97">
        <v>50</v>
      </c>
      <c r="F54" s="19" t="s">
        <v>9</v>
      </c>
      <c r="G54" s="20"/>
      <c r="H54" s="5"/>
      <c r="I54" s="21"/>
      <c r="J54" s="161">
        <f t="shared" si="2"/>
        <v>50</v>
      </c>
      <c r="K54" s="19" t="s">
        <v>9</v>
      </c>
      <c r="L54" s="20"/>
      <c r="M54" s="5"/>
      <c r="N54" s="11"/>
    </row>
    <row r="55" spans="3:14" ht="15" thickBot="1" x14ac:dyDescent="0.4">
      <c r="C55" s="163"/>
      <c r="D55" s="143" t="s">
        <v>8</v>
      </c>
      <c r="E55" s="144">
        <v>2.5</v>
      </c>
      <c r="F55" s="145" t="s">
        <v>9</v>
      </c>
      <c r="G55" s="146"/>
      <c r="H55" s="147"/>
      <c r="I55" s="148"/>
      <c r="J55" s="166">
        <f t="shared" si="2"/>
        <v>2.5</v>
      </c>
      <c r="K55" s="145" t="s">
        <v>9</v>
      </c>
      <c r="L55" s="146"/>
      <c r="M55" s="147"/>
      <c r="N55" s="149"/>
    </row>
    <row r="56" spans="3:14" ht="15" thickBot="1" x14ac:dyDescent="0.4">
      <c r="C56" s="163"/>
      <c r="D56" s="142" t="s">
        <v>65</v>
      </c>
      <c r="E56" s="97">
        <v>10</v>
      </c>
      <c r="F56" s="19"/>
      <c r="G56" s="20"/>
      <c r="H56" s="5"/>
      <c r="I56" s="21"/>
      <c r="J56" s="97">
        <v>18</v>
      </c>
      <c r="K56" s="19"/>
      <c r="L56" s="20"/>
      <c r="M56" s="5"/>
      <c r="N56" s="11"/>
    </row>
    <row r="57" spans="3:14" ht="15" thickBot="1" x14ac:dyDescent="0.4">
      <c r="C57" s="163"/>
      <c r="D57" s="143" t="s">
        <v>63</v>
      </c>
      <c r="E57" s="144">
        <v>30</v>
      </c>
      <c r="F57" s="145" t="s">
        <v>10</v>
      </c>
      <c r="G57" s="146"/>
      <c r="H57" s="147"/>
      <c r="I57" s="148"/>
      <c r="J57" s="166">
        <f t="shared" si="2"/>
        <v>30</v>
      </c>
      <c r="K57" s="145" t="s">
        <v>10</v>
      </c>
      <c r="L57" s="146"/>
      <c r="M57" s="147"/>
      <c r="N57" s="149"/>
    </row>
    <row r="58" spans="3:14" x14ac:dyDescent="0.35">
      <c r="C58" s="163"/>
      <c r="D58" s="158" t="s">
        <v>62</v>
      </c>
      <c r="E58" s="159">
        <f>(E60*E4*E56)/3600</f>
        <v>857142856.1057142</v>
      </c>
      <c r="F58" s="150"/>
      <c r="G58" s="20"/>
      <c r="H58" s="5"/>
      <c r="I58" s="160"/>
      <c r="J58" s="161">
        <f>(E60*E5*J56)/3600</f>
        <v>1266666665.1339998</v>
      </c>
      <c r="K58" s="150"/>
      <c r="L58" s="20"/>
      <c r="M58" s="5"/>
      <c r="N58" s="5"/>
    </row>
    <row r="59" spans="3:14" x14ac:dyDescent="0.35">
      <c r="C59" s="163"/>
      <c r="D59" s="143" t="s">
        <v>23</v>
      </c>
      <c r="E59" s="162">
        <f>E8/E60</f>
        <v>2.62500000317625E-5</v>
      </c>
      <c r="F59" s="151"/>
      <c r="G59" s="146"/>
      <c r="H59" s="147"/>
      <c r="I59" s="148"/>
      <c r="J59" s="162">
        <f>J8/J60</f>
        <v>2.62500000317625E-5</v>
      </c>
      <c r="K59" s="151"/>
      <c r="L59" s="146"/>
      <c r="M59" s="147"/>
      <c r="N59" s="149"/>
    </row>
    <row r="60" spans="3:14" ht="15" thickBot="1" x14ac:dyDescent="0.4">
      <c r="C60" s="163"/>
      <c r="D60" s="142" t="s">
        <v>24</v>
      </c>
      <c r="E60" s="161">
        <f>(E52-E53)/(E54+E55)</f>
        <v>1904761902.4571428</v>
      </c>
      <c r="F60" s="19"/>
      <c r="G60" s="9"/>
      <c r="H60" s="10"/>
      <c r="I60" s="21"/>
      <c r="J60" s="161">
        <f>(J52-J53)/(J54+J55)</f>
        <v>1904761902.4571428</v>
      </c>
      <c r="K60" s="19"/>
      <c r="L60" s="9"/>
      <c r="M60" s="10"/>
      <c r="N60" s="11"/>
    </row>
    <row r="61" spans="3:14" ht="15" thickBot="1" x14ac:dyDescent="0.4">
      <c r="C61" s="164"/>
      <c r="D61" s="152" t="s">
        <v>47</v>
      </c>
      <c r="E61" s="144">
        <v>3</v>
      </c>
      <c r="F61" s="154" t="s">
        <v>10</v>
      </c>
      <c r="G61" s="155"/>
      <c r="H61" s="156"/>
      <c r="I61" s="152" t="s">
        <v>47</v>
      </c>
      <c r="J61" s="153">
        <v>3</v>
      </c>
      <c r="K61" s="154" t="s">
        <v>10</v>
      </c>
      <c r="L61" s="155"/>
      <c r="M61" s="156"/>
      <c r="N61" s="157"/>
    </row>
  </sheetData>
  <sheetProtection algorithmName="SHA-512" hashValue="cNz60FLkPyJhY//JJhKDUo5eGGvVg/evfeYN3MwGYFCUkIm6I5jvKi773TGdMSOo9oMvlhWIzwGCmaRFTsjZkg==" saltValue="XG9hF7n1oumKqU/Gon55cg==" spinCount="100000" sheet="1" objects="1" scenarios="1" selectLockedCells="1"/>
  <customSheetViews>
    <customSheetView guid="{B851174C-CA43-445D-A57E-885C86E73092}" showGridLines="0">
      <selection sqref="A1:O59"/>
      <pageMargins left="0.7" right="0.7" top="0.75" bottom="0.75" header="0.3" footer="0.3"/>
      <pageSetup paperSize="9" orientation="portrait" r:id="rId1"/>
    </customSheetView>
  </customSheetViews>
  <mergeCells count="32">
    <mergeCell ref="C1:N2"/>
    <mergeCell ref="K29:N30"/>
    <mergeCell ref="A1:B33"/>
    <mergeCell ref="L46:M46"/>
    <mergeCell ref="D29:E30"/>
    <mergeCell ref="I29:J30"/>
    <mergeCell ref="F29:H30"/>
    <mergeCell ref="J6:N6"/>
    <mergeCell ref="J4:N4"/>
    <mergeCell ref="J3:N3"/>
    <mergeCell ref="C3:D3"/>
    <mergeCell ref="C5:D5"/>
    <mergeCell ref="C4:D4"/>
    <mergeCell ref="C7:H7"/>
    <mergeCell ref="I7:N7"/>
    <mergeCell ref="C43:C46"/>
    <mergeCell ref="M16:N16"/>
    <mergeCell ref="M17:N17"/>
    <mergeCell ref="C31:C42"/>
    <mergeCell ref="F46:H46"/>
    <mergeCell ref="M31:N31"/>
    <mergeCell ref="M32:N32"/>
    <mergeCell ref="M33:N33"/>
    <mergeCell ref="M34:N34"/>
    <mergeCell ref="M36:N36"/>
    <mergeCell ref="M35:N35"/>
    <mergeCell ref="M42:N42"/>
    <mergeCell ref="M41:N41"/>
    <mergeCell ref="M40:N40"/>
    <mergeCell ref="M39:N39"/>
    <mergeCell ref="M38:N38"/>
    <mergeCell ref="M37:N37"/>
  </mergeCells>
  <pageMargins left="0.70866141732283472" right="0.70866141732283472" top="0.74803149606299213" bottom="0.74803149606299213" header="0.31496062992125984" footer="0.31496062992125984"/>
  <pageSetup paperSize="9" fitToWidth="2" fitToHeight="2" orientation="portrait"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INFO</vt:lpstr>
      <vt:lpstr>Tijdsberekening</vt:lpstr>
      <vt:lpstr>Tijdsberekening!Afdrukbereik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Wiljan Winkel te</dc:creator>
  <cp:lastModifiedBy>Wiljan Winkel te</cp:lastModifiedBy>
  <cp:lastPrinted>2019-05-30T21:30:03Z</cp:lastPrinted>
  <dcterms:created xsi:type="dcterms:W3CDTF">2019-05-29T19:36:11Z</dcterms:created>
  <dcterms:modified xsi:type="dcterms:W3CDTF">2024-12-15T18:47:46Z</dcterms:modified>
</cp:coreProperties>
</file>